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935" activeTab="3"/>
  </bookViews>
  <sheets>
    <sheet name="Аналит.отчет" sheetId="1" r:id="rId1"/>
    <sheet name="Диагностика" sheetId="2" state="hidden" r:id="rId2"/>
    <sheet name="Расчет ИФО" sheetId="3" state="hidden" r:id="rId3"/>
    <sheet name="Инвест. проекты" sheetId="5" r:id="rId4"/>
  </sheet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Диагностика!$A$1:$K$24</definedName>
    <definedName name="_xlnm.Print_Area" localSheetId="3">'Инвест. проекты'!$A$1:$H$14</definedName>
    <definedName name="_xlnm.Print_Area" localSheetId="2">'Расчет ИФО'!$A$1:$I$31</definedName>
  </definedNames>
  <calcPr calcId="124519"/>
</workbook>
</file>

<file path=xl/calcChain.xml><?xml version="1.0" encoding="utf-8"?>
<calcChain xmlns="http://schemas.openxmlformats.org/spreadsheetml/2006/main">
  <c r="D32" i="1"/>
  <c r="C29"/>
  <c r="E29" s="1"/>
  <c r="H13" i="3"/>
  <c r="G13"/>
  <c r="G26"/>
  <c r="I26" s="1"/>
  <c r="H26"/>
  <c r="C124" i="1"/>
  <c r="C122"/>
  <c r="D122"/>
  <c r="E122" s="1"/>
  <c r="D124"/>
  <c r="E124" s="1"/>
  <c r="D104"/>
  <c r="E71"/>
  <c r="G19" i="3"/>
  <c r="I19" s="1"/>
  <c r="G20"/>
  <c r="G17"/>
  <c r="G21" s="1"/>
  <c r="H19"/>
  <c r="H20"/>
  <c r="H17"/>
  <c r="H21" s="1"/>
  <c r="H22" s="1"/>
  <c r="I17"/>
  <c r="C24" i="1"/>
  <c r="F8" i="2"/>
  <c r="C10" i="1" s="1"/>
  <c r="F18" i="2"/>
  <c r="F12" s="1"/>
  <c r="F14"/>
  <c r="D127" i="1"/>
  <c r="C86"/>
  <c r="D9"/>
  <c r="D7"/>
  <c r="D22" s="1"/>
  <c r="G24" i="3"/>
  <c r="G27" s="1"/>
  <c r="G25"/>
  <c r="H24"/>
  <c r="H27" s="1"/>
  <c r="H25"/>
  <c r="E8" i="2"/>
  <c r="E7"/>
  <c r="C46" i="1" s="1"/>
  <c r="E46" s="1"/>
  <c r="D51"/>
  <c r="E51" s="1"/>
  <c r="C51"/>
  <c r="E18" i="2"/>
  <c r="E12" s="1"/>
  <c r="E14"/>
  <c r="G14" i="3"/>
  <c r="G22" s="1"/>
  <c r="I22" s="1"/>
  <c r="C33" i="1" s="1"/>
  <c r="H14" i="3"/>
  <c r="E41" i="1"/>
  <c r="E87"/>
  <c r="E86"/>
  <c r="E85"/>
  <c r="E84"/>
  <c r="E83"/>
  <c r="E81"/>
  <c r="E158"/>
  <c r="E155"/>
  <c r="C157"/>
  <c r="D157"/>
  <c r="E156"/>
  <c r="C153"/>
  <c r="D153"/>
  <c r="E153" s="1"/>
  <c r="D151"/>
  <c r="C151"/>
  <c r="E151"/>
  <c r="D150"/>
  <c r="C150"/>
  <c r="E150" s="1"/>
  <c r="E130"/>
  <c r="E132"/>
  <c r="E133"/>
  <c r="E134"/>
  <c r="E137"/>
  <c r="E138"/>
  <c r="E141"/>
  <c r="E142"/>
  <c r="E144"/>
  <c r="E145"/>
  <c r="E146"/>
  <c r="E147"/>
  <c r="E129"/>
  <c r="E125"/>
  <c r="C127"/>
  <c r="E127" s="1"/>
  <c r="E108"/>
  <c r="E112"/>
  <c r="E115"/>
  <c r="E116"/>
  <c r="E118"/>
  <c r="E119"/>
  <c r="E120"/>
  <c r="E121"/>
  <c r="H8" i="2"/>
  <c r="H7" s="1"/>
  <c r="C23" i="1" s="1"/>
  <c r="E23" s="1"/>
  <c r="F7" i="2"/>
  <c r="G8"/>
  <c r="G7" s="1"/>
  <c r="G22" s="1"/>
  <c r="I8"/>
  <c r="I7"/>
  <c r="C107" i="1" s="1"/>
  <c r="J8" i="2"/>
  <c r="J7" s="1"/>
  <c r="K8"/>
  <c r="K7"/>
  <c r="G18"/>
  <c r="G14"/>
  <c r="G12"/>
  <c r="H18"/>
  <c r="H12" s="1"/>
  <c r="H14"/>
  <c r="I18"/>
  <c r="I12" s="1"/>
  <c r="I14"/>
  <c r="J18"/>
  <c r="J14"/>
  <c r="J12" s="1"/>
  <c r="J22" s="1"/>
  <c r="K18"/>
  <c r="K14"/>
  <c r="K12"/>
  <c r="E28" i="1"/>
  <c r="E27"/>
  <c r="E24"/>
  <c r="E11"/>
  <c r="K22" i="2"/>
  <c r="C154" i="1" s="1"/>
  <c r="E154" s="1"/>
  <c r="I13" i="3"/>
  <c r="I25"/>
  <c r="E56" i="1"/>
  <c r="E59"/>
  <c r="E62"/>
  <c r="E61"/>
  <c r="E50"/>
  <c r="E77"/>
  <c r="E75"/>
  <c r="E73"/>
  <c r="E68"/>
  <c r="E66"/>
  <c r="E64"/>
  <c r="I20" i="3"/>
  <c r="C106" i="1" l="1"/>
  <c r="E107"/>
  <c r="C14"/>
  <c r="E14" s="1"/>
  <c r="F22" i="2"/>
  <c r="I22"/>
  <c r="C111" i="1"/>
  <c r="E111" s="1"/>
  <c r="C38"/>
  <c r="E22" i="2"/>
  <c r="E10" i="1"/>
  <c r="C9"/>
  <c r="I21" i="3"/>
  <c r="C39" i="1" s="1"/>
  <c r="I27" i="3"/>
  <c r="C47" i="1" s="1"/>
  <c r="H22" i="2"/>
  <c r="I24" i="3"/>
  <c r="I14"/>
  <c r="C36" i="1" s="1"/>
  <c r="E9" l="1"/>
  <c r="C7"/>
  <c r="E38"/>
  <c r="C32"/>
  <c r="E32" s="1"/>
  <c r="C104"/>
  <c r="E104" s="1"/>
  <c r="E106"/>
  <c r="C22" l="1"/>
  <c r="E22" s="1"/>
  <c r="E7"/>
</calcChain>
</file>

<file path=xl/sharedStrings.xml><?xml version="1.0" encoding="utf-8"?>
<sst xmlns="http://schemas.openxmlformats.org/spreadsheetml/2006/main" count="438" uniqueCount="218">
  <si>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</si>
  <si>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</si>
  <si>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</si>
  <si>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</si>
  <si>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</si>
  <si>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</si>
  <si>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</si>
  <si>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</si>
  <si>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</si>
  <si>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</si>
  <si>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</si>
  <si>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</si>
  <si>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ВСЕГО ПО ПРОЕКТУ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</si>
  <si>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</si>
  <si>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</si>
  <si>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</si>
  <si>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</si>
  <si>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</si>
  <si>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</si>
  <si>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</si>
  <si>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</si>
  <si>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</si>
  <si>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</si>
  <si>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</si>
  <si>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</si>
  <si>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</si>
  <si>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</si>
  <si>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</si>
  <si>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</si>
  <si>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</si>
  <si>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</si>
  <si>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</si>
  <si>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</si>
  <si>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</si>
  <si>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мясо</t>
  </si>
  <si>
    <t>молоко</t>
  </si>
  <si>
    <t>Растениеводство и животноводство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</si>
  <si>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</si>
  <si>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</si>
  <si>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</si>
  <si>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</si>
  <si>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</si>
  <si>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</si>
  <si>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</si>
  <si>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</si>
  <si>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</si>
  <si>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>Значение показателя за соответствующий период 2016 года</t>
  </si>
  <si>
    <t>ООО "КНАУФ ГИПС БАЙКАЛ"</t>
  </si>
  <si>
    <t>ОАО "Нукутское РТП"</t>
  </si>
  <si>
    <t>СХАО "Приморский"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</si>
  <si>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</si>
  <si>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</si>
  <si>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</si>
  <si>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</si>
  <si>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</si>
  <si>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</si>
  <si>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</si>
  <si>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</si>
  <si>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</si>
  <si>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</si>
  <si>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</si>
  <si>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</si>
  <si>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</si>
  <si>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</si>
  <si>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</si>
  <si>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</si>
  <si>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</si>
  <si>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</si>
  <si>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</si>
  <si>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</si>
  <si>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</si>
  <si>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</si>
  <si>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</si>
  <si>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</si>
  <si>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</si>
  <si>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</si>
  <si>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</si>
  <si>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</si>
  <si>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</si>
  <si>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</si>
  <si>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</si>
  <si>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</si>
  <si>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</si>
  <si>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</si>
  <si>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</si>
  <si>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</si>
  <si>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</si>
  <si>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</si>
  <si>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</si>
  <si>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</si>
  <si>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</si>
  <si>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</si>
  <si>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</si>
  <si>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</si>
  <si>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</si>
  <si>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</si>
  <si>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</si>
  <si>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</si>
  <si>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</si>
  <si>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</si>
  <si>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</si>
  <si>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</si>
  <si>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</si>
  <si>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</si>
  <si>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</si>
  <si>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</si>
  <si>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</si>
  <si>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</si>
  <si>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</si>
  <si>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</si>
  <si>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</si>
  <si>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</si>
  <si>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</si>
  <si>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</si>
  <si>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</si>
  <si>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</si>
  <si>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</si>
  <si>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</si>
  <si>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</si>
  <si>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</si>
  <si>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</si>
  <si>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</si>
  <si>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</si>
  <si>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</si>
  <si>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</si>
  <si>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</si>
  <si>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</si>
  <si>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</si>
  <si>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</si>
  <si>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</si>
  <si>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</si>
  <si>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</si>
  <si>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</si>
  <si>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</si>
  <si>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</si>
  <si>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</si>
  <si>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</si>
  <si>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</si>
  <si>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</si>
  <si>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</si>
  <si>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</si>
  <si>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</si>
  <si>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</si>
  <si>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тыс.т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</si>
  <si>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</si>
  <si>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</si>
  <si>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</si>
  <si>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</si>
  <si>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</si>
  <si>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</si>
  <si>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</si>
  <si>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</si>
  <si>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</si>
  <si>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</si>
  <si>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</si>
  <si>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</si>
  <si>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</si>
  <si>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</si>
  <si>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</si>
  <si>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</si>
  <si>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</si>
  <si>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</si>
  <si>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</si>
  <si>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</si>
  <si>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</si>
  <si>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</si>
  <si>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</si>
  <si>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</si>
  <si>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</si>
  <si>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</si>
  <si>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Обрабатывающие производства, всего (С)</t>
  </si>
  <si>
    <t>Деятельность полиграфическая и копирование носителей информации - всего</t>
  </si>
  <si>
    <t>Производство прочей неметаллической минеральной продукции - всего</t>
  </si>
  <si>
    <t xml:space="preserve"> Добыча полезных ископаемых (Раздел В)</t>
  </si>
  <si>
    <t xml:space="preserve"> Обрабатывающие производства (Раздел С )</t>
  </si>
  <si>
    <t>Добыча прочих полезных ископаемых</t>
  </si>
  <si>
    <t>Гипс,тыс.т</t>
  </si>
  <si>
    <t>08</t>
  </si>
  <si>
    <t>08.11.20.120</t>
  </si>
  <si>
    <t>Производство прочей неметаллической минеральной продукции</t>
  </si>
  <si>
    <t>Изделия из гипса строительные,тыс.кв.м</t>
  </si>
  <si>
    <t>23</t>
  </si>
  <si>
    <t>23.62.10</t>
  </si>
  <si>
    <t>23.64.10.120</t>
  </si>
  <si>
    <t>тыс.кв.м</t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</si>
  <si>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</si>
  <si>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</si>
  <si>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</si>
  <si>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18</t>
  </si>
  <si>
    <t>Газеты (экземпляров, тираж условный /в 4-х полосном исчислении формата А2/)</t>
  </si>
  <si>
    <t>18.11</t>
  </si>
  <si>
    <t>тыс. куб.м</t>
  </si>
  <si>
    <t>млн.шт.</t>
  </si>
  <si>
    <t xml:space="preserve">Деятельность полиграфическая и копирование носителей информации </t>
  </si>
  <si>
    <t>МБУ "Газета "Свет Октября"</t>
  </si>
  <si>
    <t>Администрация МО "Нукутский район"</t>
  </si>
  <si>
    <t>Капитальный ремонт здания МБОУ Новонукутская СОШ</t>
  </si>
  <si>
    <t>п. Новонукутский</t>
  </si>
  <si>
    <t>Мощность проекта
 (в соответст. единицах)</t>
  </si>
  <si>
    <t>Выборочный ремонт спортивных сооружений стадиона в п. Новонукутский, ул. Кирова, 25</t>
  </si>
  <si>
    <t>Строительство блочно-модульной котельной и инженерных сетей МБОУ Хадаханская СОШ</t>
  </si>
  <si>
    <t>с. Хадахан</t>
  </si>
  <si>
    <t>проект планируется к реализации (высокая степень готовности)</t>
  </si>
  <si>
    <t>Строительство школы в п. Новонукутский</t>
  </si>
  <si>
    <t>п Новонукутский</t>
  </si>
  <si>
    <t>154 места</t>
  </si>
  <si>
    <t>Строительство многофункционального учреждения культуры</t>
  </si>
  <si>
    <t>Строительство школы в с. Целинный</t>
  </si>
  <si>
    <t>п. Целинный</t>
  </si>
  <si>
    <t>проект реализуется (процедура электронного аукциона)</t>
  </si>
  <si>
    <r>
      <t xml:space="preserve">Сводный перечень инвестиционных проектов, реализация которых предполагается на территории
</t>
    </r>
    <r>
      <rPr>
        <b/>
        <u/>
        <sz val="16"/>
        <rFont val="Times New Roman"/>
        <family val="1"/>
        <charset val="204"/>
      </rPr>
      <t>муниципального образования "Нукутский район"</t>
    </r>
    <r>
      <rPr>
        <b/>
        <sz val="16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(наименование муниципального района, городского округа)</t>
    </r>
  </si>
  <si>
    <t>-</t>
  </si>
  <si>
    <t>Растворы строительные,тыс. куб.м</t>
  </si>
  <si>
    <t>Аналитический отчет о социально-экономической ситуации в муниципальном образовании "Нукутский район" за 3 квартал 2017 года</t>
  </si>
  <si>
    <t>Значение показателя за 3 квартал 2017 года</t>
  </si>
  <si>
    <t xml:space="preserve"> "Нукутский район" за 3 квартал 2017 г.</t>
  </si>
  <si>
    <t xml:space="preserve">за отчетный период             </t>
  </si>
  <si>
    <t>зерно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</si>
</sst>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"/>
    <numFmt numFmtId="165" formatCode="0.0000"/>
  </numFmts>
  <fonts count="33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4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4" fillId="0" borderId="10" xfId="0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5" fillId="0" borderId="10" xfId="0" applyFont="1" applyBorder="1"/>
    <xf numFmtId="49" fontId="21" fillId="0" borderId="11" xfId="0" applyNumberFormat="1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/>
    </xf>
    <xf numFmtId="0" fontId="25" fillId="2" borderId="10" xfId="0" applyFont="1" applyFill="1" applyBorder="1"/>
    <xf numFmtId="49" fontId="21" fillId="0" borderId="12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0" fontId="21" fillId="2" borderId="10" xfId="0" applyFont="1" applyFill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5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29" fillId="4" borderId="0" xfId="0" applyFont="1" applyFill="1" applyAlignment="1">
      <alignment vertical="center"/>
    </xf>
    <xf numFmtId="0" fontId="29" fillId="4" borderId="0" xfId="0" applyFont="1" applyFill="1"/>
    <xf numFmtId="0" fontId="21" fillId="4" borderId="15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/>
    </xf>
    <xf numFmtId="49" fontId="21" fillId="5" borderId="15" xfId="0" applyNumberFormat="1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2" borderId="4" xfId="0" applyNumberFormat="1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9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0" fillId="0" borderId="19" xfId="0" applyBorder="1"/>
    <xf numFmtId="2" fontId="21" fillId="0" borderId="12" xfId="0" applyNumberFormat="1" applyFont="1" applyBorder="1" applyAlignment="1">
      <alignment horizontal="center" vertical="center"/>
    </xf>
    <xf numFmtId="164" fontId="13" fillId="2" borderId="3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2" fontId="25" fillId="0" borderId="10" xfId="0" applyNumberFormat="1" applyFont="1" applyBorder="1"/>
    <xf numFmtId="0" fontId="4" fillId="0" borderId="0" xfId="0" applyFont="1" applyAlignment="1">
      <alignment horizontal="right" vertical="center"/>
    </xf>
    <xf numFmtId="0" fontId="13" fillId="3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/>
    </xf>
    <xf numFmtId="0" fontId="19" fillId="0" borderId="15" xfId="0" applyFont="1" applyBorder="1"/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9" fillId="0" borderId="19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0" fontId="0" fillId="0" borderId="0" xfId="0" applyFill="1"/>
    <xf numFmtId="2" fontId="21" fillId="0" borderId="23" xfId="0" applyNumberFormat="1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wrapText="1"/>
    </xf>
    <xf numFmtId="0" fontId="29" fillId="0" borderId="7" xfId="0" applyFont="1" applyFill="1" applyBorder="1" applyAlignment="1">
      <alignment vertical="center" wrapText="1"/>
    </xf>
    <xf numFmtId="165" fontId="21" fillId="2" borderId="10" xfId="0" applyNumberFormat="1" applyFont="1" applyFill="1" applyBorder="1" applyAlignment="1">
      <alignment horizontal="center"/>
    </xf>
    <xf numFmtId="1" fontId="13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/>
    </xf>
    <xf numFmtId="49" fontId="21" fillId="0" borderId="25" xfId="0" applyNumberFormat="1" applyFont="1" applyFill="1" applyBorder="1" applyAlignment="1">
      <alignment wrapText="1"/>
    </xf>
    <xf numFmtId="0" fontId="21" fillId="0" borderId="25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 wrapText="1"/>
    </xf>
    <xf numFmtId="164" fontId="21" fillId="0" borderId="25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vertical="center"/>
    </xf>
    <xf numFmtId="1" fontId="29" fillId="0" borderId="1" xfId="0" applyNumberFormat="1" applyFont="1" applyFill="1" applyBorder="1" applyAlignment="1">
      <alignment vertical="center"/>
    </xf>
    <xf numFmtId="2" fontId="29" fillId="0" borderId="4" xfId="0" applyNumberFormat="1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center" vertical="center"/>
    </xf>
    <xf numFmtId="1" fontId="29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1" fontId="29" fillId="0" borderId="3" xfId="0" applyNumberFormat="1" applyFont="1" applyFill="1" applyBorder="1" applyAlignment="1">
      <alignment vertical="center"/>
    </xf>
    <xf numFmtId="2" fontId="13" fillId="0" borderId="16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vertical="center"/>
    </xf>
    <xf numFmtId="2" fontId="29" fillId="0" borderId="8" xfId="0" applyNumberFormat="1" applyFont="1" applyFill="1" applyBorder="1" applyAlignment="1">
      <alignment horizontal="center" vertical="center"/>
    </xf>
    <xf numFmtId="1" fontId="29" fillId="0" borderId="8" xfId="0" applyNumberFormat="1" applyFont="1" applyFill="1" applyBorder="1" applyAlignment="1">
      <alignment horizontal="center" vertical="center"/>
    </xf>
    <xf numFmtId="2" fontId="29" fillId="0" borderId="26" xfId="0" applyNumberFormat="1" applyFont="1" applyFill="1" applyBorder="1" applyAlignment="1">
      <alignment horizontal="center" vertical="center"/>
    </xf>
    <xf numFmtId="1" fontId="29" fillId="0" borderId="26" xfId="0" applyNumberFormat="1" applyFont="1" applyFill="1" applyBorder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vertical="center"/>
    </xf>
    <xf numFmtId="1" fontId="29" fillId="0" borderId="4" xfId="0" applyNumberFormat="1" applyFont="1" applyFill="1" applyBorder="1" applyAlignment="1">
      <alignment vertical="center"/>
    </xf>
    <xf numFmtId="2" fontId="29" fillId="0" borderId="45" xfId="0" applyNumberFormat="1" applyFont="1" applyFill="1" applyBorder="1" applyAlignment="1">
      <alignment horizontal="center" vertical="center"/>
    </xf>
    <xf numFmtId="2" fontId="29" fillId="0" borderId="46" xfId="0" applyNumberFormat="1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 wrapText="1"/>
    </xf>
    <xf numFmtId="2" fontId="29" fillId="0" borderId="36" xfId="0" applyNumberFormat="1" applyFont="1" applyFill="1" applyBorder="1" applyAlignment="1">
      <alignment horizontal="center" vertical="center"/>
    </xf>
    <xf numFmtId="1" fontId="29" fillId="0" borderId="3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9" fillId="0" borderId="27" xfId="0" applyFont="1" applyBorder="1" applyAlignment="1">
      <alignment horizontal="right" vertical="center"/>
    </xf>
    <xf numFmtId="0" fontId="31" fillId="3" borderId="0" xfId="0" applyFont="1" applyFill="1" applyBorder="1" applyAlignment="1">
      <alignment horizontal="justify" vertical="center" wrapText="1"/>
    </xf>
    <xf numFmtId="0" fontId="31" fillId="0" borderId="32" xfId="0" applyFont="1" applyFill="1" applyBorder="1" applyAlignment="1">
      <alignment vertical="center" wrapText="1"/>
    </xf>
    <xf numFmtId="0" fontId="31" fillId="0" borderId="33" xfId="0" applyFont="1" applyFill="1" applyBorder="1" applyAlignment="1">
      <alignment vertical="center" wrapText="1"/>
    </xf>
    <xf numFmtId="0" fontId="31" fillId="0" borderId="34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35" xfId="0" applyFont="1" applyFill="1" applyBorder="1" applyAlignment="1">
      <alignment vertical="center" wrapText="1"/>
    </xf>
    <xf numFmtId="0" fontId="29" fillId="0" borderId="36" xfId="0" applyFont="1" applyFill="1" applyBorder="1" applyAlignment="1">
      <alignment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vertical="center" wrapText="1"/>
    </xf>
    <xf numFmtId="0" fontId="31" fillId="0" borderId="48" xfId="0" applyFont="1" applyFill="1" applyBorder="1" applyAlignment="1">
      <alignment vertical="center" wrapText="1"/>
    </xf>
    <xf numFmtId="0" fontId="31" fillId="0" borderId="49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29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49" fontId="21" fillId="4" borderId="15" xfId="1" applyNumberFormat="1" applyFont="1" applyFill="1" applyBorder="1" applyAlignment="1">
      <alignment horizontal="center" vertical="center" wrapText="1"/>
    </xf>
    <xf numFmtId="49" fontId="21" fillId="4" borderId="15" xfId="0" applyNumberFormat="1" applyFont="1" applyFill="1" applyBorder="1" applyAlignment="1">
      <alignment vertical="center"/>
    </xf>
    <xf numFmtId="0" fontId="21" fillId="4" borderId="16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1" fillId="0" borderId="0" xfId="0" applyFont="1" applyFill="1" applyBorder="1"/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5" borderId="14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/>
    </xf>
    <xf numFmtId="0" fontId="23" fillId="5" borderId="1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view="pageBreakPreview" zoomScale="80" zoomScaleNormal="75" zoomScaleSheetLayoutView="80" workbookViewId="0">
      <pane ySplit="5" topLeftCell="A15" activePane="bottomLeft" state="frozen"/>
      <selection pane="bottomLeft" activeCell="C155" sqref="C155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>
      <c r="A1" s="1"/>
      <c r="B1" s="2"/>
      <c r="C1" s="1"/>
      <c r="D1" s="199" t="s">
        <v>51</v>
      </c>
      <c r="E1" s="199"/>
    </row>
    <row r="2" spans="1:6" ht="18" hidden="1">
      <c r="A2" s="2"/>
      <c r="B2" s="2"/>
      <c r="C2" s="1"/>
      <c r="D2" s="200"/>
      <c r="E2" s="200"/>
    </row>
    <row r="3" spans="1:6" ht="51" customHeight="1">
      <c r="A3" s="201" t="s">
        <v>213</v>
      </c>
      <c r="B3" s="201"/>
      <c r="C3" s="201"/>
      <c r="D3" s="201"/>
      <c r="E3" s="201"/>
    </row>
    <row r="4" spans="1:6" ht="18">
      <c r="A4" s="202"/>
      <c r="B4" s="202"/>
      <c r="C4" s="202"/>
      <c r="D4" s="202"/>
      <c r="E4" s="202"/>
    </row>
    <row r="5" spans="1:6" ht="111" customHeight="1">
      <c r="A5" s="82" t="s">
        <v>52</v>
      </c>
      <c r="B5" s="83" t="s">
        <v>53</v>
      </c>
      <c r="C5" s="84" t="s">
        <v>214</v>
      </c>
      <c r="D5" s="85" t="s">
        <v>46</v>
      </c>
      <c r="E5" s="84" t="s">
        <v>54</v>
      </c>
    </row>
    <row r="6" spans="1:6" ht="18.75">
      <c r="A6" s="204" t="s">
        <v>55</v>
      </c>
      <c r="B6" s="205"/>
      <c r="C6" s="205"/>
      <c r="D6" s="205"/>
      <c r="E6" s="207"/>
    </row>
    <row r="7" spans="1:6" ht="39">
      <c r="A7" s="3" t="s">
        <v>30</v>
      </c>
      <c r="B7" s="26" t="s">
        <v>56</v>
      </c>
      <c r="C7" s="184">
        <f>C9+C13+C14+C15+C16+C17+C18+C20+C19+C21</f>
        <v>3959.0237999999999</v>
      </c>
      <c r="D7" s="181">
        <f>D9+D13+D14+D15+D16+D17+D18+D20+D19+D21</f>
        <v>3215.2799999999997</v>
      </c>
      <c r="E7" s="117">
        <f>C7/D7*100</f>
        <v>123.13154064342764</v>
      </c>
      <c r="F7" s="118"/>
    </row>
    <row r="8" spans="1:6" ht="18.75">
      <c r="A8" s="5" t="s">
        <v>57</v>
      </c>
      <c r="B8" s="6"/>
      <c r="C8" s="182"/>
      <c r="D8" s="182"/>
      <c r="E8" s="108"/>
    </row>
    <row r="9" spans="1:6" ht="41.25" customHeight="1">
      <c r="A9" s="61" t="s">
        <v>185</v>
      </c>
      <c r="B9" s="7" t="s">
        <v>56</v>
      </c>
      <c r="C9" s="116">
        <f>C10+C11+C12</f>
        <v>138.26600000000002</v>
      </c>
      <c r="D9" s="116">
        <f>D10+D11+D12</f>
        <v>145.93</v>
      </c>
      <c r="E9" s="113">
        <f t="shared" ref="E9:E14" si="0">C9/D9*100</f>
        <v>94.748166929349694</v>
      </c>
    </row>
    <row r="10" spans="1:6" ht="42.75" customHeight="1">
      <c r="A10" s="61" t="s">
        <v>22</v>
      </c>
      <c r="B10" s="7" t="s">
        <v>56</v>
      </c>
      <c r="C10" s="116">
        <f>Диагностика!F8</f>
        <v>114.54600000000001</v>
      </c>
      <c r="D10" s="116">
        <v>124.33</v>
      </c>
      <c r="E10" s="113">
        <f t="shared" si="0"/>
        <v>92.13062012386392</v>
      </c>
    </row>
    <row r="11" spans="1:6" ht="20.25" customHeight="1">
      <c r="A11" s="61" t="s">
        <v>2</v>
      </c>
      <c r="B11" s="7" t="s">
        <v>56</v>
      </c>
      <c r="C11" s="116">
        <v>23.72</v>
      </c>
      <c r="D11" s="116">
        <v>21.6</v>
      </c>
      <c r="E11" s="113">
        <f t="shared" si="0"/>
        <v>109.81481481481481</v>
      </c>
    </row>
    <row r="12" spans="1:6" ht="18.75">
      <c r="A12" s="25" t="s">
        <v>3</v>
      </c>
      <c r="B12" s="7" t="s">
        <v>56</v>
      </c>
      <c r="C12" s="116">
        <v>0</v>
      </c>
      <c r="D12" s="116">
        <v>0</v>
      </c>
      <c r="E12" s="104">
        <v>0</v>
      </c>
    </row>
    <row r="13" spans="1:6" ht="18.75">
      <c r="A13" s="72" t="s">
        <v>145</v>
      </c>
      <c r="B13" s="7" t="s">
        <v>56</v>
      </c>
      <c r="C13" s="116">
        <v>0</v>
      </c>
      <c r="D13" s="116">
        <v>0</v>
      </c>
      <c r="E13" s="113">
        <v>0</v>
      </c>
    </row>
    <row r="14" spans="1:6" ht="18.75">
      <c r="A14" s="72" t="s">
        <v>146</v>
      </c>
      <c r="B14" s="7" t="s">
        <v>56</v>
      </c>
      <c r="C14" s="116">
        <f>Диагностика!F12</f>
        <v>3820.7577999999999</v>
      </c>
      <c r="D14" s="159">
        <v>3069.35</v>
      </c>
      <c r="E14" s="113">
        <f t="shared" si="0"/>
        <v>124.48100737941259</v>
      </c>
    </row>
    <row r="15" spans="1:6" ht="37.5" customHeight="1">
      <c r="A15" s="61" t="s">
        <v>4</v>
      </c>
      <c r="B15" s="7" t="s">
        <v>56</v>
      </c>
      <c r="C15" s="116">
        <v>0</v>
      </c>
      <c r="D15" s="116">
        <v>0</v>
      </c>
      <c r="E15" s="104">
        <v>0</v>
      </c>
    </row>
    <row r="16" spans="1:6" ht="41.25" customHeight="1">
      <c r="A16" s="61" t="s">
        <v>5</v>
      </c>
      <c r="B16" s="7" t="s">
        <v>56</v>
      </c>
      <c r="C16" s="116">
        <v>0</v>
      </c>
      <c r="D16" s="116">
        <v>0</v>
      </c>
      <c r="E16" s="104">
        <v>0</v>
      </c>
    </row>
    <row r="17" spans="1:5" ht="18.75">
      <c r="A17" s="72" t="s">
        <v>41</v>
      </c>
      <c r="B17" s="7" t="s">
        <v>56</v>
      </c>
      <c r="C17" s="116">
        <v>0</v>
      </c>
      <c r="D17" s="116">
        <v>0</v>
      </c>
      <c r="E17" s="108">
        <v>0</v>
      </c>
    </row>
    <row r="18" spans="1:5" ht="37.5">
      <c r="A18" s="25" t="s">
        <v>23</v>
      </c>
      <c r="B18" s="7" t="s">
        <v>56</v>
      </c>
      <c r="C18" s="116">
        <v>0</v>
      </c>
      <c r="D18" s="116">
        <v>0</v>
      </c>
      <c r="E18" s="113">
        <v>0</v>
      </c>
    </row>
    <row r="19" spans="1:5" ht="18.75">
      <c r="A19" s="25" t="s">
        <v>40</v>
      </c>
      <c r="B19" s="7" t="s">
        <v>56</v>
      </c>
      <c r="C19" s="116">
        <v>0</v>
      </c>
      <c r="D19" s="116">
        <v>0</v>
      </c>
      <c r="E19" s="113">
        <v>0</v>
      </c>
    </row>
    <row r="20" spans="1:5" ht="18.75">
      <c r="A20" s="25" t="s">
        <v>42</v>
      </c>
      <c r="B20" s="7" t="s">
        <v>56</v>
      </c>
      <c r="C20" s="116">
        <v>0</v>
      </c>
      <c r="D20" s="116">
        <v>0</v>
      </c>
      <c r="E20" s="113">
        <v>0</v>
      </c>
    </row>
    <row r="21" spans="1:5" ht="18.75">
      <c r="A21" s="72" t="s">
        <v>150</v>
      </c>
      <c r="B21" s="7" t="s">
        <v>56</v>
      </c>
      <c r="C21" s="116">
        <v>0</v>
      </c>
      <c r="D21" s="116">
        <v>0</v>
      </c>
      <c r="E21" s="104">
        <v>0</v>
      </c>
    </row>
    <row r="22" spans="1:5" ht="39">
      <c r="A22" s="9" t="s">
        <v>58</v>
      </c>
      <c r="B22" s="7" t="s">
        <v>59</v>
      </c>
      <c r="C22" s="116">
        <f>C7/15711*1000000/1000</f>
        <v>251.99056711857932</v>
      </c>
      <c r="D22" s="116">
        <f>D7/D81</f>
        <v>204.9776871095244</v>
      </c>
      <c r="E22" s="104">
        <f>C22/D22*100</f>
        <v>122.93560858842886</v>
      </c>
    </row>
    <row r="23" spans="1:5" ht="19.5">
      <c r="A23" s="9" t="s">
        <v>158</v>
      </c>
      <c r="B23" s="7" t="s">
        <v>56</v>
      </c>
      <c r="C23" s="116">
        <f>Диагностика!H7</f>
        <v>32.494</v>
      </c>
      <c r="D23" s="159">
        <v>20.16</v>
      </c>
      <c r="E23" s="104">
        <f>C23/D23*100</f>
        <v>161.18055555555554</v>
      </c>
    </row>
    <row r="24" spans="1:5" ht="19.5">
      <c r="A24" s="9" t="s">
        <v>60</v>
      </c>
      <c r="B24" s="7" t="s">
        <v>56</v>
      </c>
      <c r="C24" s="116">
        <f>Диагностика!H20</f>
        <v>-130.39099999999999</v>
      </c>
      <c r="D24" s="159">
        <v>-211.16</v>
      </c>
      <c r="E24" s="104">
        <f>C24/D24*100</f>
        <v>61.749857927637805</v>
      </c>
    </row>
    <row r="25" spans="1:5" ht="19.5">
      <c r="A25" s="9" t="s">
        <v>61</v>
      </c>
      <c r="B25" s="7" t="s">
        <v>62</v>
      </c>
      <c r="C25" s="159">
        <v>66.66</v>
      </c>
      <c r="D25" s="116">
        <v>50</v>
      </c>
      <c r="E25" s="10"/>
    </row>
    <row r="26" spans="1:5" ht="19.5">
      <c r="A26" s="9" t="s">
        <v>63</v>
      </c>
      <c r="B26" s="7" t="s">
        <v>62</v>
      </c>
      <c r="C26" s="159">
        <v>33.33</v>
      </c>
      <c r="D26" s="116">
        <v>50</v>
      </c>
      <c r="E26" s="10"/>
    </row>
    <row r="27" spans="1:5" ht="58.5">
      <c r="A27" s="11" t="s">
        <v>64</v>
      </c>
      <c r="B27" s="7" t="s">
        <v>56</v>
      </c>
      <c r="C27" s="116">
        <v>89.49</v>
      </c>
      <c r="D27" s="159">
        <v>74.66</v>
      </c>
      <c r="E27" s="104">
        <f>C27/D27*100</f>
        <v>119.86338065898741</v>
      </c>
    </row>
    <row r="28" spans="1:5" ht="58.5">
      <c r="A28" s="11" t="s">
        <v>65</v>
      </c>
      <c r="B28" s="7" t="s">
        <v>56</v>
      </c>
      <c r="C28" s="116">
        <v>67.47</v>
      </c>
      <c r="D28" s="159">
        <v>56.98</v>
      </c>
      <c r="E28" s="104">
        <f>C28/D28*100</f>
        <v>118.40996840996843</v>
      </c>
    </row>
    <row r="29" spans="1:5" ht="58.5">
      <c r="A29" s="125" t="s">
        <v>159</v>
      </c>
      <c r="B29" s="28" t="s">
        <v>59</v>
      </c>
      <c r="C29" s="160">
        <f>C28/C81</f>
        <v>4.2944433836165743</v>
      </c>
      <c r="D29" s="160">
        <v>2.41</v>
      </c>
      <c r="E29" s="113">
        <f>C29/D29*100</f>
        <v>178.19267151935992</v>
      </c>
    </row>
    <row r="30" spans="1:5" ht="18.75">
      <c r="A30" s="204" t="s">
        <v>67</v>
      </c>
      <c r="B30" s="205"/>
      <c r="C30" s="205"/>
      <c r="D30" s="205"/>
      <c r="E30" s="206"/>
    </row>
    <row r="31" spans="1:5" ht="18.75">
      <c r="A31" s="64" t="s">
        <v>24</v>
      </c>
      <c r="B31" s="123"/>
      <c r="C31" s="138"/>
      <c r="D31" s="185"/>
      <c r="E31" s="124"/>
    </row>
    <row r="32" spans="1:5" ht="37.5">
      <c r="A32" s="81" t="s">
        <v>28</v>
      </c>
      <c r="B32" s="7" t="s">
        <v>56</v>
      </c>
      <c r="C32" s="116">
        <f>(C35+C38+C41+C44)</f>
        <v>3487.5227999999997</v>
      </c>
      <c r="D32" s="116">
        <f>D35+D38+D41</f>
        <v>2857.7000000000003</v>
      </c>
      <c r="E32" s="112">
        <f>C32/D32*100</f>
        <v>122.03950029744198</v>
      </c>
    </row>
    <row r="33" spans="1:5" ht="18.75">
      <c r="A33" s="81" t="s">
        <v>29</v>
      </c>
      <c r="B33" s="6" t="s">
        <v>62</v>
      </c>
      <c r="C33" s="139">
        <f>'Расчет ИФО'!I22</f>
        <v>101.39215809126296</v>
      </c>
      <c r="D33" s="139">
        <v>94.42</v>
      </c>
      <c r="E33" s="102"/>
    </row>
    <row r="34" spans="1:5" ht="18.75">
      <c r="A34" s="66" t="s">
        <v>164</v>
      </c>
      <c r="B34" s="26"/>
      <c r="C34" s="184"/>
      <c r="D34" s="184"/>
      <c r="E34" s="110"/>
    </row>
    <row r="35" spans="1:5" ht="37.5">
      <c r="A35" s="62" t="s">
        <v>68</v>
      </c>
      <c r="B35" s="6" t="s">
        <v>56</v>
      </c>
      <c r="C35" s="112">
        <v>0</v>
      </c>
      <c r="D35" s="112">
        <v>0</v>
      </c>
      <c r="E35" s="112">
        <v>0</v>
      </c>
    </row>
    <row r="36" spans="1:5" ht="18.75">
      <c r="A36" s="62" t="s">
        <v>7</v>
      </c>
      <c r="B36" s="6" t="s">
        <v>62</v>
      </c>
      <c r="C36" s="112">
        <f>'Расчет ИФО'!I14</f>
        <v>83.760683760683762</v>
      </c>
      <c r="D36" s="112">
        <v>75.16</v>
      </c>
      <c r="E36" s="102"/>
    </row>
    <row r="37" spans="1:5" ht="18.75">
      <c r="A37" s="66" t="s">
        <v>165</v>
      </c>
      <c r="B37" s="26"/>
      <c r="C37" s="184"/>
      <c r="D37" s="184"/>
      <c r="E37" s="110"/>
    </row>
    <row r="38" spans="1:5" ht="37.5">
      <c r="A38" s="63" t="s">
        <v>68</v>
      </c>
      <c r="B38" s="6" t="s">
        <v>56</v>
      </c>
      <c r="C38" s="112">
        <f>Диагностика!E12</f>
        <v>3476.1327999999999</v>
      </c>
      <c r="D38" s="112">
        <v>2846.03</v>
      </c>
      <c r="E38" s="112">
        <f>C38/D38*100</f>
        <v>122.13971040361484</v>
      </c>
    </row>
    <row r="39" spans="1:5" ht="18.75">
      <c r="A39" s="62" t="s">
        <v>7</v>
      </c>
      <c r="B39" s="6" t="s">
        <v>62</v>
      </c>
      <c r="C39" s="112">
        <f>'Расчет ИФО'!I21</f>
        <v>103.46532037140707</v>
      </c>
      <c r="D39" s="112">
        <v>95.07</v>
      </c>
      <c r="E39" s="102"/>
    </row>
    <row r="40" spans="1:5" ht="37.5">
      <c r="A40" s="66" t="s">
        <v>166</v>
      </c>
      <c r="B40" s="26"/>
      <c r="C40" s="184"/>
      <c r="D40" s="184"/>
      <c r="E40" s="110"/>
    </row>
    <row r="41" spans="1:5" ht="37.5">
      <c r="A41" s="63" t="s">
        <v>152</v>
      </c>
      <c r="B41" s="6" t="s">
        <v>56</v>
      </c>
      <c r="C41" s="112">
        <v>11.39</v>
      </c>
      <c r="D41" s="112">
        <v>11.67</v>
      </c>
      <c r="E41" s="112">
        <f>C41/D41*100</f>
        <v>97.600685518423319</v>
      </c>
    </row>
    <row r="42" spans="1:5" ht="18.75">
      <c r="A42" s="65" t="s">
        <v>7</v>
      </c>
      <c r="B42" s="7" t="s">
        <v>62</v>
      </c>
      <c r="C42" s="116">
        <v>0</v>
      </c>
      <c r="D42" s="116">
        <v>0</v>
      </c>
      <c r="E42" s="102"/>
    </row>
    <row r="43" spans="1:5" ht="56.25">
      <c r="A43" s="66" t="s">
        <v>0</v>
      </c>
      <c r="B43" s="26"/>
      <c r="C43" s="184"/>
      <c r="D43" s="184"/>
      <c r="E43" s="110"/>
    </row>
    <row r="44" spans="1:5" ht="37.5">
      <c r="A44" s="63" t="s">
        <v>152</v>
      </c>
      <c r="B44" s="6" t="s">
        <v>56</v>
      </c>
      <c r="C44" s="112">
        <v>0</v>
      </c>
      <c r="D44" s="112">
        <v>0</v>
      </c>
      <c r="E44" s="112">
        <v>0</v>
      </c>
    </row>
    <row r="45" spans="1:5" ht="37.5">
      <c r="A45" s="69" t="s">
        <v>186</v>
      </c>
      <c r="B45" s="70"/>
      <c r="C45" s="160"/>
      <c r="D45" s="160"/>
      <c r="E45" s="104"/>
    </row>
    <row r="46" spans="1:5" ht="18.75">
      <c r="A46" s="14" t="s">
        <v>69</v>
      </c>
      <c r="B46" s="12" t="s">
        <v>56</v>
      </c>
      <c r="C46" s="160">
        <f>Диагностика!E7</f>
        <v>110.60000000000001</v>
      </c>
      <c r="D46" s="160">
        <v>103.15</v>
      </c>
      <c r="E46" s="104">
        <f>C46/D46*100</f>
        <v>107.22249151720796</v>
      </c>
    </row>
    <row r="47" spans="1:5" ht="18.75">
      <c r="A47" s="15" t="s">
        <v>25</v>
      </c>
      <c r="B47" s="16" t="s">
        <v>62</v>
      </c>
      <c r="C47" s="183">
        <f>'Расчет ИФО'!I27</f>
        <v>125.51712174323886</v>
      </c>
      <c r="D47" s="183">
        <v>0</v>
      </c>
      <c r="E47" s="111"/>
    </row>
    <row r="48" spans="1:5" ht="18.75">
      <c r="A48" s="17" t="s">
        <v>26</v>
      </c>
      <c r="B48" s="18"/>
      <c r="C48" s="184"/>
      <c r="D48" s="184"/>
      <c r="E48" s="157"/>
    </row>
    <row r="49" spans="1:5" ht="18.75">
      <c r="A49" s="19" t="s">
        <v>70</v>
      </c>
      <c r="B49" s="6" t="s">
        <v>56</v>
      </c>
      <c r="C49" s="112">
        <v>0</v>
      </c>
      <c r="D49" s="112">
        <v>0</v>
      </c>
      <c r="E49" s="158">
        <v>0</v>
      </c>
    </row>
    <row r="50" spans="1:5" ht="18.75">
      <c r="A50" s="19" t="s">
        <v>71</v>
      </c>
      <c r="B50" s="6" t="s">
        <v>72</v>
      </c>
      <c r="C50" s="112">
        <v>2132</v>
      </c>
      <c r="D50" s="112">
        <v>2034</v>
      </c>
      <c r="E50" s="116">
        <f>C50/D50*100</f>
        <v>104.81809242871189</v>
      </c>
    </row>
    <row r="51" spans="1:5" ht="18.75">
      <c r="A51" s="20" t="s">
        <v>73</v>
      </c>
      <c r="B51" s="16" t="s">
        <v>72</v>
      </c>
      <c r="C51" s="183">
        <f>C50/C81/1000</f>
        <v>0.13570110113932912</v>
      </c>
      <c r="D51" s="183">
        <f>D50/D81/1000</f>
        <v>0.12966976922096138</v>
      </c>
      <c r="E51" s="116">
        <f>C51/D51*100</f>
        <v>104.651301498108</v>
      </c>
    </row>
    <row r="52" spans="1:5" ht="18.75">
      <c r="A52" s="86" t="s">
        <v>27</v>
      </c>
      <c r="B52" s="13"/>
      <c r="C52" s="139"/>
      <c r="D52" s="139"/>
      <c r="E52" s="107"/>
    </row>
    <row r="53" spans="1:5" ht="18.75">
      <c r="A53" s="87" t="s">
        <v>74</v>
      </c>
      <c r="B53" s="6" t="s">
        <v>75</v>
      </c>
      <c r="C53" s="112">
        <v>0</v>
      </c>
      <c r="D53" s="112">
        <v>0</v>
      </c>
      <c r="E53" s="104">
        <v>0</v>
      </c>
    </row>
    <row r="54" spans="1:5" ht="18.75">
      <c r="A54" s="88" t="s">
        <v>76</v>
      </c>
      <c r="B54" s="12" t="s">
        <v>77</v>
      </c>
      <c r="C54" s="139">
        <v>0</v>
      </c>
      <c r="D54" s="139">
        <v>0</v>
      </c>
      <c r="E54" s="109">
        <v>0</v>
      </c>
    </row>
    <row r="55" spans="1:5" ht="37.5">
      <c r="A55" s="17" t="s">
        <v>6</v>
      </c>
      <c r="B55" s="18"/>
      <c r="C55" s="184"/>
      <c r="D55" s="184"/>
      <c r="E55" s="107"/>
    </row>
    <row r="56" spans="1:5" ht="18.75">
      <c r="A56" s="19" t="s">
        <v>78</v>
      </c>
      <c r="B56" s="6" t="s">
        <v>56</v>
      </c>
      <c r="C56" s="112">
        <v>583.69200000000001</v>
      </c>
      <c r="D56" s="112">
        <v>525.23099999999999</v>
      </c>
      <c r="E56" s="104">
        <f>C56/D56*100</f>
        <v>111.13053113772797</v>
      </c>
    </row>
    <row r="57" spans="1:5" ht="18.75">
      <c r="A57" s="20" t="s">
        <v>79</v>
      </c>
      <c r="B57" s="16" t="s">
        <v>62</v>
      </c>
      <c r="C57" s="183">
        <v>106.1</v>
      </c>
      <c r="D57" s="183">
        <v>99.6</v>
      </c>
      <c r="E57" s="111"/>
    </row>
    <row r="58" spans="1:5" ht="18.75">
      <c r="A58" s="17" t="s">
        <v>80</v>
      </c>
      <c r="B58" s="18"/>
      <c r="C58" s="184"/>
      <c r="D58" s="184"/>
      <c r="E58" s="107"/>
    </row>
    <row r="59" spans="1:5" ht="18.75">
      <c r="A59" s="19" t="s">
        <v>81</v>
      </c>
      <c r="B59" s="6" t="s">
        <v>82</v>
      </c>
      <c r="C59" s="166">
        <v>16</v>
      </c>
      <c r="D59" s="166">
        <v>13</v>
      </c>
      <c r="E59" s="104">
        <f>C59/D59*100</f>
        <v>123.07692307692308</v>
      </c>
    </row>
    <row r="60" spans="1:5" ht="37.5">
      <c r="A60" s="20" t="s">
        <v>83</v>
      </c>
      <c r="B60" s="16" t="s">
        <v>62</v>
      </c>
      <c r="C60" s="183">
        <v>6.24</v>
      </c>
      <c r="D60" s="183">
        <v>6</v>
      </c>
      <c r="E60" s="111"/>
    </row>
    <row r="61" spans="1:5" ht="19.5">
      <c r="A61" s="3" t="s">
        <v>167</v>
      </c>
      <c r="B61" s="12" t="s">
        <v>59</v>
      </c>
      <c r="C61" s="167">
        <v>64835</v>
      </c>
      <c r="D61" s="167">
        <v>578605</v>
      </c>
      <c r="E61" s="104">
        <f>C61/D61*100</f>
        <v>11.205399192886338</v>
      </c>
    </row>
    <row r="62" spans="1:5" ht="18.75">
      <c r="A62" s="21" t="s">
        <v>84</v>
      </c>
      <c r="B62" s="22" t="s">
        <v>59</v>
      </c>
      <c r="C62" s="183">
        <v>34.253999999999998</v>
      </c>
      <c r="D62" s="183">
        <v>48.125999999999998</v>
      </c>
      <c r="E62" s="104">
        <f>C62/D62*100</f>
        <v>71.175663882308939</v>
      </c>
    </row>
    <row r="63" spans="1:5" ht="18.75">
      <c r="A63" s="208" t="s">
        <v>32</v>
      </c>
      <c r="B63" s="209"/>
      <c r="C63" s="209"/>
      <c r="D63" s="209"/>
      <c r="E63" s="210"/>
    </row>
    <row r="64" spans="1:5" ht="78">
      <c r="A64" s="3" t="s">
        <v>85</v>
      </c>
      <c r="B64" s="12" t="s">
        <v>96</v>
      </c>
      <c r="C64" s="141">
        <v>7</v>
      </c>
      <c r="D64" s="141">
        <v>7.2</v>
      </c>
      <c r="E64" s="103">
        <f>C64/D64*100</f>
        <v>97.222222222222214</v>
      </c>
    </row>
    <row r="65" spans="1:5" ht="19.5">
      <c r="A65" s="9" t="s">
        <v>86</v>
      </c>
      <c r="B65" s="23"/>
      <c r="C65" s="140"/>
      <c r="D65" s="140"/>
      <c r="E65" s="104"/>
    </row>
    <row r="66" spans="1:5" ht="18.75">
      <c r="A66" s="25" t="s">
        <v>87</v>
      </c>
      <c r="B66" s="7" t="s">
        <v>88</v>
      </c>
      <c r="C66" s="140">
        <v>7.59</v>
      </c>
      <c r="D66" s="140">
        <v>7.6</v>
      </c>
      <c r="E66" s="103">
        <f>C66/D66*100</f>
        <v>99.868421052631589</v>
      </c>
    </row>
    <row r="67" spans="1:5" ht="18.75">
      <c r="A67" s="24" t="s">
        <v>89</v>
      </c>
      <c r="B67" s="7" t="s">
        <v>62</v>
      </c>
      <c r="C67" s="140">
        <v>48.34</v>
      </c>
      <c r="D67" s="140">
        <v>48.44</v>
      </c>
      <c r="E67" s="105"/>
    </row>
    <row r="68" spans="1:5" ht="18.75">
      <c r="A68" s="25" t="s">
        <v>90</v>
      </c>
      <c r="B68" s="7" t="s">
        <v>88</v>
      </c>
      <c r="C68" s="140">
        <v>8.1199999999999992</v>
      </c>
      <c r="D68" s="140">
        <v>8.09</v>
      </c>
      <c r="E68" s="103">
        <f>C68/D68*100</f>
        <v>100.37082818294189</v>
      </c>
    </row>
    <row r="69" spans="1:5" ht="37.5">
      <c r="A69" s="25" t="s">
        <v>91</v>
      </c>
      <c r="B69" s="7" t="s">
        <v>62</v>
      </c>
      <c r="C69" s="140">
        <v>51.66</v>
      </c>
      <c r="D69" s="140">
        <v>51.56</v>
      </c>
      <c r="E69" s="105"/>
    </row>
    <row r="70" spans="1:5" ht="19.5">
      <c r="A70" s="9" t="s">
        <v>92</v>
      </c>
      <c r="B70" s="7"/>
      <c r="C70" s="140"/>
      <c r="D70" s="140"/>
      <c r="E70" s="104"/>
    </row>
    <row r="71" spans="1:5" ht="18.75">
      <c r="A71" s="25" t="s">
        <v>93</v>
      </c>
      <c r="B71" s="7" t="s">
        <v>88</v>
      </c>
      <c r="C71" s="140">
        <v>4.7300000000000004</v>
      </c>
      <c r="D71" s="140">
        <v>4.67</v>
      </c>
      <c r="E71" s="103">
        <f>C71/D71*100</f>
        <v>101.28479657387581</v>
      </c>
    </row>
    <row r="72" spans="1:5" ht="18.75">
      <c r="A72" s="24" t="s">
        <v>89</v>
      </c>
      <c r="B72" s="7" t="s">
        <v>62</v>
      </c>
      <c r="C72" s="140">
        <v>30.09</v>
      </c>
      <c r="D72" s="140">
        <v>29.76</v>
      </c>
      <c r="E72" s="105"/>
    </row>
    <row r="73" spans="1:5" ht="18.75">
      <c r="A73" s="25" t="s">
        <v>94</v>
      </c>
      <c r="B73" s="7" t="s">
        <v>88</v>
      </c>
      <c r="C73" s="140">
        <v>8.24</v>
      </c>
      <c r="D73" s="140">
        <v>8.33</v>
      </c>
      <c r="E73" s="103">
        <f>C73/D73*100</f>
        <v>98.919567827130848</v>
      </c>
    </row>
    <row r="74" spans="1:5" ht="18.75">
      <c r="A74" s="24" t="s">
        <v>89</v>
      </c>
      <c r="B74" s="7" t="s">
        <v>62</v>
      </c>
      <c r="C74" s="140">
        <v>52.46</v>
      </c>
      <c r="D74" s="140">
        <v>53.09</v>
      </c>
      <c r="E74" s="105"/>
    </row>
    <row r="75" spans="1:5" ht="18.75">
      <c r="A75" s="25" t="s">
        <v>95</v>
      </c>
      <c r="B75" s="7" t="s">
        <v>88</v>
      </c>
      <c r="C75" s="140">
        <v>2.74</v>
      </c>
      <c r="D75" s="140">
        <v>2.68</v>
      </c>
      <c r="E75" s="103">
        <f>C75/D75*100</f>
        <v>102.23880597014924</v>
      </c>
    </row>
    <row r="76" spans="1:5" ht="18.75">
      <c r="A76" s="24" t="s">
        <v>89</v>
      </c>
      <c r="B76" s="7" t="s">
        <v>62</v>
      </c>
      <c r="C76" s="140">
        <v>17.45</v>
      </c>
      <c r="D76" s="140">
        <v>17.079999999999998</v>
      </c>
      <c r="E76" s="105"/>
    </row>
    <row r="77" spans="1:5" ht="39">
      <c r="A77" s="11" t="s">
        <v>161</v>
      </c>
      <c r="B77" s="7" t="s">
        <v>96</v>
      </c>
      <c r="C77" s="142">
        <v>-86</v>
      </c>
      <c r="D77" s="142">
        <v>-155</v>
      </c>
      <c r="E77" s="103">
        <f>C77/D77*100</f>
        <v>55.483870967741936</v>
      </c>
    </row>
    <row r="78" spans="1:5" ht="39">
      <c r="A78" s="11" t="s">
        <v>97</v>
      </c>
      <c r="B78" s="7" t="s">
        <v>62</v>
      </c>
      <c r="C78" s="140">
        <v>0</v>
      </c>
      <c r="D78" s="140">
        <v>0</v>
      </c>
      <c r="E78" s="105"/>
    </row>
    <row r="79" spans="1:5" ht="39">
      <c r="A79" s="11" t="s">
        <v>98</v>
      </c>
      <c r="B79" s="22" t="s">
        <v>62</v>
      </c>
      <c r="C79" s="143">
        <v>100</v>
      </c>
      <c r="D79" s="143">
        <v>100</v>
      </c>
      <c r="E79" s="106"/>
    </row>
    <row r="80" spans="1:5" ht="18.75">
      <c r="A80" s="204" t="s">
        <v>31</v>
      </c>
      <c r="B80" s="205"/>
      <c r="C80" s="205"/>
      <c r="D80" s="205"/>
      <c r="E80" s="206"/>
    </row>
    <row r="81" spans="1:5" ht="19.5">
      <c r="A81" s="73" t="s">
        <v>107</v>
      </c>
      <c r="B81" s="4" t="s">
        <v>108</v>
      </c>
      <c r="C81" s="138">
        <v>15.711</v>
      </c>
      <c r="D81" s="138">
        <v>15.686</v>
      </c>
      <c r="E81" s="103">
        <f>C81/D81*100</f>
        <v>100.1593777891113</v>
      </c>
    </row>
    <row r="82" spans="1:5" ht="19.5">
      <c r="A82" s="3" t="s">
        <v>99</v>
      </c>
      <c r="B82" s="12" t="s">
        <v>88</v>
      </c>
      <c r="C82" s="139"/>
      <c r="D82" s="139"/>
      <c r="E82" s="103"/>
    </row>
    <row r="83" spans="1:5" ht="19.5">
      <c r="A83" s="9" t="s">
        <v>100</v>
      </c>
      <c r="B83" s="7" t="s">
        <v>88</v>
      </c>
      <c r="C83" s="116">
        <v>3.9990000000000001</v>
      </c>
      <c r="D83" s="116">
        <v>4.03</v>
      </c>
      <c r="E83" s="103">
        <f>C83/D83*100</f>
        <v>99.230769230769226</v>
      </c>
    </row>
    <row r="84" spans="1:5" ht="18.75">
      <c r="A84" s="25" t="s">
        <v>101</v>
      </c>
      <c r="B84" s="7" t="s">
        <v>88</v>
      </c>
      <c r="C84" s="116">
        <v>3.69</v>
      </c>
      <c r="D84" s="116">
        <v>3.73</v>
      </c>
      <c r="E84" s="103">
        <f>C84/D84*100</f>
        <v>98.927613941018762</v>
      </c>
    </row>
    <row r="85" spans="1:5" ht="19.5">
      <c r="A85" s="9" t="s">
        <v>102</v>
      </c>
      <c r="B85" s="7" t="s">
        <v>88</v>
      </c>
      <c r="C85" s="116">
        <v>0.376</v>
      </c>
      <c r="D85" s="116">
        <v>0.217</v>
      </c>
      <c r="E85" s="103">
        <f>C85/D85*100</f>
        <v>173.27188940092165</v>
      </c>
    </row>
    <row r="86" spans="1:5" ht="19.5">
      <c r="A86" s="9" t="s">
        <v>103</v>
      </c>
      <c r="B86" s="7" t="s">
        <v>88</v>
      </c>
      <c r="C86" s="116">
        <f>C81-C83-C85</f>
        <v>11.336</v>
      </c>
      <c r="D86" s="116">
        <v>11.44</v>
      </c>
      <c r="E86" s="103">
        <f>C86/D86*100</f>
        <v>99.090909090909093</v>
      </c>
    </row>
    <row r="87" spans="1:5" ht="18.75">
      <c r="A87" s="61" t="s">
        <v>104</v>
      </c>
      <c r="B87" s="67" t="s">
        <v>88</v>
      </c>
      <c r="C87" s="116">
        <v>2.38</v>
      </c>
      <c r="D87" s="116">
        <v>1.87</v>
      </c>
      <c r="E87" s="103">
        <f>C87/D87*100</f>
        <v>127.27272727272727</v>
      </c>
    </row>
    <row r="88" spans="1:5" ht="58.5">
      <c r="A88" s="9" t="s">
        <v>105</v>
      </c>
      <c r="B88" s="7" t="s">
        <v>62</v>
      </c>
      <c r="C88" s="140">
        <v>11.03</v>
      </c>
      <c r="D88" s="116">
        <v>8.06</v>
      </c>
      <c r="E88" s="105"/>
    </row>
    <row r="89" spans="1:5" ht="37.5">
      <c r="A89" s="61" t="s">
        <v>185</v>
      </c>
      <c r="B89" s="7" t="s">
        <v>62</v>
      </c>
      <c r="C89" s="140">
        <v>0.63</v>
      </c>
      <c r="D89" s="116">
        <v>0.46</v>
      </c>
      <c r="E89" s="105"/>
    </row>
    <row r="90" spans="1:5" ht="37.5">
      <c r="A90" s="61" t="s">
        <v>22</v>
      </c>
      <c r="B90" s="7" t="s">
        <v>62</v>
      </c>
      <c r="C90" s="140">
        <v>0.63</v>
      </c>
      <c r="D90" s="116">
        <v>0.46</v>
      </c>
      <c r="E90" s="105"/>
    </row>
    <row r="91" spans="1:5" ht="18.75">
      <c r="A91" s="61" t="s">
        <v>2</v>
      </c>
      <c r="B91" s="7" t="s">
        <v>62</v>
      </c>
      <c r="C91" s="140">
        <v>0</v>
      </c>
      <c r="D91" s="116">
        <v>0</v>
      </c>
      <c r="E91" s="105"/>
    </row>
    <row r="92" spans="1:5" ht="18.75">
      <c r="A92" s="25" t="s">
        <v>3</v>
      </c>
      <c r="B92" s="7" t="s">
        <v>62</v>
      </c>
      <c r="C92" s="140">
        <v>0</v>
      </c>
      <c r="D92" s="116">
        <v>0</v>
      </c>
      <c r="E92" s="105"/>
    </row>
    <row r="93" spans="1:5" ht="18.75">
      <c r="A93" s="72" t="s">
        <v>145</v>
      </c>
      <c r="B93" s="7" t="s">
        <v>62</v>
      </c>
      <c r="C93" s="140">
        <v>0</v>
      </c>
      <c r="D93" s="116">
        <v>0</v>
      </c>
      <c r="E93" s="105"/>
    </row>
    <row r="94" spans="1:5" ht="18.75">
      <c r="A94" s="72" t="s">
        <v>146</v>
      </c>
      <c r="B94" s="7" t="s">
        <v>62</v>
      </c>
      <c r="C94" s="140">
        <v>0</v>
      </c>
      <c r="D94" s="116">
        <v>0</v>
      </c>
      <c r="E94" s="105"/>
    </row>
    <row r="95" spans="1:5" ht="37.5">
      <c r="A95" s="61" t="s">
        <v>4</v>
      </c>
      <c r="B95" s="7" t="s">
        <v>62</v>
      </c>
      <c r="C95" s="140">
        <v>0</v>
      </c>
      <c r="D95" s="116">
        <v>0</v>
      </c>
      <c r="E95" s="105"/>
    </row>
    <row r="96" spans="1:5" ht="56.25">
      <c r="A96" s="61" t="s">
        <v>5</v>
      </c>
      <c r="B96" s="7" t="s">
        <v>62</v>
      </c>
      <c r="C96" s="140">
        <v>0.38</v>
      </c>
      <c r="D96" s="116">
        <v>0.27</v>
      </c>
      <c r="E96" s="105"/>
    </row>
    <row r="97" spans="1:5" ht="18.75">
      <c r="A97" s="72" t="s">
        <v>41</v>
      </c>
      <c r="B97" s="7" t="s">
        <v>62</v>
      </c>
      <c r="C97" s="140">
        <v>3.33</v>
      </c>
      <c r="D97" s="116">
        <v>2.44</v>
      </c>
      <c r="E97" s="105"/>
    </row>
    <row r="98" spans="1:5" ht="37.5">
      <c r="A98" s="25" t="s">
        <v>6</v>
      </c>
      <c r="B98" s="6" t="s">
        <v>62</v>
      </c>
      <c r="C98" s="140">
        <v>5.16</v>
      </c>
      <c r="D98" s="116">
        <v>3.77</v>
      </c>
      <c r="E98" s="105"/>
    </row>
    <row r="99" spans="1:5" ht="18.75">
      <c r="A99" s="25" t="s">
        <v>40</v>
      </c>
      <c r="B99" s="6" t="s">
        <v>62</v>
      </c>
      <c r="C99" s="139">
        <v>0.75</v>
      </c>
      <c r="D99" s="139">
        <v>0.55000000000000004</v>
      </c>
      <c r="E99" s="105"/>
    </row>
    <row r="100" spans="1:5" ht="18.75">
      <c r="A100" s="25" t="s">
        <v>42</v>
      </c>
      <c r="B100" s="6" t="s">
        <v>62</v>
      </c>
      <c r="C100" s="139">
        <v>0</v>
      </c>
      <c r="D100" s="139">
        <v>0</v>
      </c>
      <c r="E100" s="105"/>
    </row>
    <row r="101" spans="1:5" ht="18.75">
      <c r="A101" s="72" t="s">
        <v>150</v>
      </c>
      <c r="B101" s="6" t="s">
        <v>62</v>
      </c>
      <c r="C101" s="139">
        <v>0.78</v>
      </c>
      <c r="D101" s="139">
        <v>0.56999999999999995</v>
      </c>
      <c r="E101" s="105"/>
    </row>
    <row r="102" spans="1:5" ht="75">
      <c r="A102" s="68" t="s">
        <v>162</v>
      </c>
      <c r="B102" s="22" t="s">
        <v>62</v>
      </c>
      <c r="C102" s="139">
        <v>7.85</v>
      </c>
      <c r="D102" s="139">
        <v>6.97</v>
      </c>
      <c r="E102" s="105"/>
    </row>
    <row r="103" spans="1:5" ht="18.75">
      <c r="A103" s="204" t="s">
        <v>106</v>
      </c>
      <c r="B103" s="205"/>
      <c r="C103" s="205"/>
      <c r="D103" s="205"/>
      <c r="E103" s="206"/>
    </row>
    <row r="104" spans="1:5" ht="19.5">
      <c r="A104" s="9" t="s">
        <v>109</v>
      </c>
      <c r="B104" s="7" t="s">
        <v>108</v>
      </c>
      <c r="C104" s="112">
        <f>C106+C110+C111+C112+C113+C114+C115+C116+C117+C118+C119+C120+C121</f>
        <v>2.5070999999999999</v>
      </c>
      <c r="D104" s="112">
        <f>D106+D110+D111+D112+D113+D114+D115+D116+D117+D118+D119+D120+D121</f>
        <v>2.5749999999999997</v>
      </c>
      <c r="E104" s="104">
        <f>C104/D104*100</f>
        <v>97.363106796116512</v>
      </c>
    </row>
    <row r="105" spans="1:5" ht="19.5">
      <c r="A105" s="3" t="s">
        <v>110</v>
      </c>
      <c r="B105" s="28"/>
      <c r="C105" s="160"/>
      <c r="D105" s="161"/>
      <c r="E105" s="104"/>
    </row>
    <row r="106" spans="1:5" ht="37.5">
      <c r="A106" s="61" t="s">
        <v>1</v>
      </c>
      <c r="B106" s="6" t="s">
        <v>108</v>
      </c>
      <c r="C106" s="112">
        <f>C107+C108</f>
        <v>0.29270000000000002</v>
      </c>
      <c r="D106" s="112">
        <v>0.28610000000000002</v>
      </c>
      <c r="E106" s="104">
        <f t="shared" ref="E106:E127" si="1">C106/D106*100</f>
        <v>102.30688570429921</v>
      </c>
    </row>
    <row r="107" spans="1:5" ht="37.5">
      <c r="A107" s="61" t="s">
        <v>22</v>
      </c>
      <c r="B107" s="6" t="s">
        <v>108</v>
      </c>
      <c r="C107" s="112">
        <f>Диагностика!I7/1000</f>
        <v>0.26300000000000001</v>
      </c>
      <c r="D107" s="112">
        <v>0.25109999999999999</v>
      </c>
      <c r="E107" s="104">
        <f>C107/D107*100</f>
        <v>104.73914774990045</v>
      </c>
    </row>
    <row r="108" spans="1:5" ht="18.75">
      <c r="A108" s="61" t="s">
        <v>2</v>
      </c>
      <c r="B108" s="7" t="s">
        <v>108</v>
      </c>
      <c r="C108" s="116">
        <v>2.9700000000000001E-2</v>
      </c>
      <c r="D108" s="116">
        <v>3.5000000000000003E-2</v>
      </c>
      <c r="E108" s="104">
        <f t="shared" si="1"/>
        <v>84.857142857142847</v>
      </c>
    </row>
    <row r="109" spans="1:5" ht="18.75">
      <c r="A109" s="25" t="s">
        <v>3</v>
      </c>
      <c r="B109" s="7" t="s">
        <v>108</v>
      </c>
      <c r="C109" s="116">
        <v>0</v>
      </c>
      <c r="D109" s="116">
        <v>0</v>
      </c>
      <c r="E109" s="104">
        <v>0</v>
      </c>
    </row>
    <row r="110" spans="1:5" ht="18.75">
      <c r="A110" s="72" t="s">
        <v>145</v>
      </c>
      <c r="B110" s="7" t="s">
        <v>108</v>
      </c>
      <c r="C110" s="116">
        <v>0</v>
      </c>
      <c r="D110" s="116">
        <v>0</v>
      </c>
      <c r="E110" s="104">
        <v>0</v>
      </c>
    </row>
    <row r="111" spans="1:5" ht="18.75">
      <c r="A111" s="72" t="s">
        <v>146</v>
      </c>
      <c r="B111" s="7" t="s">
        <v>108</v>
      </c>
      <c r="C111" s="116">
        <f>Диагностика!I12/1000</f>
        <v>0.25700000000000001</v>
      </c>
      <c r="D111" s="116">
        <v>0.27700000000000002</v>
      </c>
      <c r="E111" s="104">
        <f t="shared" si="1"/>
        <v>92.779783393501802</v>
      </c>
    </row>
    <row r="112" spans="1:5" ht="37.5">
      <c r="A112" s="61" t="s">
        <v>4</v>
      </c>
      <c r="B112" s="7" t="s">
        <v>108</v>
      </c>
      <c r="C112" s="160">
        <v>5.3699999999999998E-2</v>
      </c>
      <c r="D112" s="160">
        <v>5.0599999999999999E-2</v>
      </c>
      <c r="E112" s="104">
        <f t="shared" si="1"/>
        <v>106.12648221343872</v>
      </c>
    </row>
    <row r="113" spans="1:5" ht="56.25">
      <c r="A113" s="61" t="s">
        <v>5</v>
      </c>
      <c r="B113" s="7" t="s">
        <v>108</v>
      </c>
      <c r="C113" s="160">
        <v>0</v>
      </c>
      <c r="D113" s="160">
        <v>0</v>
      </c>
      <c r="E113" s="104">
        <v>0</v>
      </c>
    </row>
    <row r="114" spans="1:5" ht="18.75">
      <c r="A114" s="72" t="s">
        <v>41</v>
      </c>
      <c r="B114" s="7" t="s">
        <v>108</v>
      </c>
      <c r="C114" s="160">
        <v>0</v>
      </c>
      <c r="D114" s="160">
        <v>0</v>
      </c>
      <c r="E114" s="104">
        <v>0</v>
      </c>
    </row>
    <row r="115" spans="1:5" ht="37.5">
      <c r="A115" s="25" t="s">
        <v>6</v>
      </c>
      <c r="B115" s="7" t="s">
        <v>108</v>
      </c>
      <c r="C115" s="160">
        <v>7.0000000000000001E-3</v>
      </c>
      <c r="D115" s="160">
        <v>7.0000000000000001E-3</v>
      </c>
      <c r="E115" s="104">
        <f t="shared" si="1"/>
        <v>100</v>
      </c>
    </row>
    <row r="116" spans="1:5" ht="18.75">
      <c r="A116" s="25" t="s">
        <v>40</v>
      </c>
      <c r="B116" s="7" t="s">
        <v>108</v>
      </c>
      <c r="C116" s="160">
        <v>5.3999999999999999E-2</v>
      </c>
      <c r="D116" s="160">
        <v>5.3999999999999999E-2</v>
      </c>
      <c r="E116" s="104">
        <f t="shared" si="1"/>
        <v>100</v>
      </c>
    </row>
    <row r="117" spans="1:5" ht="18.75">
      <c r="A117" s="25" t="s">
        <v>42</v>
      </c>
      <c r="B117" s="7" t="s">
        <v>108</v>
      </c>
      <c r="C117" s="160">
        <v>0</v>
      </c>
      <c r="D117" s="160">
        <v>0</v>
      </c>
      <c r="E117" s="104">
        <v>0</v>
      </c>
    </row>
    <row r="118" spans="1:5" ht="37.5">
      <c r="A118" s="25" t="s">
        <v>144</v>
      </c>
      <c r="B118" s="7" t="s">
        <v>108</v>
      </c>
      <c r="C118" s="160">
        <v>0.31840000000000002</v>
      </c>
      <c r="D118" s="160">
        <v>0.33929999999999999</v>
      </c>
      <c r="E118" s="104">
        <f t="shared" si="1"/>
        <v>93.840259357500742</v>
      </c>
    </row>
    <row r="119" spans="1:5" ht="18.75">
      <c r="A119" s="8" t="s">
        <v>147</v>
      </c>
      <c r="B119" s="7" t="s">
        <v>108</v>
      </c>
      <c r="C119" s="160">
        <v>1.0006999999999999</v>
      </c>
      <c r="D119" s="160">
        <v>0.97389999999999999</v>
      </c>
      <c r="E119" s="104">
        <f t="shared" si="1"/>
        <v>102.75182256905227</v>
      </c>
    </row>
    <row r="120" spans="1:5" ht="18.75">
      <c r="A120" s="8" t="s">
        <v>148</v>
      </c>
      <c r="B120" s="7" t="s">
        <v>108</v>
      </c>
      <c r="C120" s="160">
        <v>0.39800000000000002</v>
      </c>
      <c r="D120" s="160">
        <v>0.45689999999999997</v>
      </c>
      <c r="E120" s="104">
        <f t="shared" si="1"/>
        <v>87.108776537535576</v>
      </c>
    </row>
    <row r="121" spans="1:5" ht="18.75">
      <c r="A121" s="8" t="s">
        <v>150</v>
      </c>
      <c r="B121" s="6" t="s">
        <v>108</v>
      </c>
      <c r="C121" s="160">
        <v>0.12559999999999999</v>
      </c>
      <c r="D121" s="160">
        <v>0.13020000000000001</v>
      </c>
      <c r="E121" s="104">
        <f t="shared" si="1"/>
        <v>96.466973886328717</v>
      </c>
    </row>
    <row r="122" spans="1:5" ht="75">
      <c r="A122" s="46" t="s">
        <v>160</v>
      </c>
      <c r="B122" s="6" t="s">
        <v>108</v>
      </c>
      <c r="C122" s="160">
        <f>C118+C119+C120+0.0614+(Диагностика!I16/1000)</f>
        <v>1.7874999999999996</v>
      </c>
      <c r="D122" s="160">
        <f>D118+D119+D120+0.0947+0.009</f>
        <v>1.8737999999999997</v>
      </c>
      <c r="E122" s="104">
        <f t="shared" si="1"/>
        <v>95.394385740207071</v>
      </c>
    </row>
    <row r="123" spans="1:5" ht="18.75">
      <c r="A123" s="47" t="s">
        <v>149</v>
      </c>
      <c r="B123" s="28"/>
      <c r="C123" s="161"/>
      <c r="D123" s="161"/>
      <c r="E123" s="104"/>
    </row>
    <row r="124" spans="1:5" ht="37.5">
      <c r="A124" s="25" t="s">
        <v>187</v>
      </c>
      <c r="B124" s="7" t="s">
        <v>108</v>
      </c>
      <c r="C124" s="160">
        <f>C125</f>
        <v>6.1400000000000003E-2</v>
      </c>
      <c r="D124" s="160">
        <f>D125</f>
        <v>9.4700000000000006E-2</v>
      </c>
      <c r="E124" s="104">
        <f t="shared" si="1"/>
        <v>64.836325237592391</v>
      </c>
    </row>
    <row r="125" spans="1:5" ht="18.75">
      <c r="A125" s="8" t="s">
        <v>43</v>
      </c>
      <c r="B125" s="7" t="s">
        <v>108</v>
      </c>
      <c r="C125" s="160">
        <v>6.1400000000000003E-2</v>
      </c>
      <c r="D125" s="160">
        <v>9.4700000000000006E-2</v>
      </c>
      <c r="E125" s="104">
        <f t="shared" si="1"/>
        <v>64.836325237592391</v>
      </c>
    </row>
    <row r="126" spans="1:5" ht="18.75">
      <c r="A126" s="48" t="s">
        <v>168</v>
      </c>
      <c r="B126" s="7" t="s">
        <v>108</v>
      </c>
      <c r="C126" s="161"/>
      <c r="D126" s="161"/>
      <c r="E126" s="104"/>
    </row>
    <row r="127" spans="1:5" ht="18.75">
      <c r="A127" s="8" t="s">
        <v>151</v>
      </c>
      <c r="B127" s="6" t="s">
        <v>88</v>
      </c>
      <c r="C127" s="160">
        <f>C118</f>
        <v>0.31840000000000002</v>
      </c>
      <c r="D127" s="160">
        <f>D118</f>
        <v>0.33929999999999999</v>
      </c>
      <c r="E127" s="104">
        <f t="shared" si="1"/>
        <v>93.840259357500742</v>
      </c>
    </row>
    <row r="128" spans="1:5" ht="39">
      <c r="A128" s="71" t="s">
        <v>111</v>
      </c>
      <c r="B128" s="6" t="s">
        <v>62</v>
      </c>
      <c r="C128" s="112">
        <v>2.1</v>
      </c>
      <c r="D128" s="112">
        <v>2.2999999999999998</v>
      </c>
      <c r="E128" s="120"/>
    </row>
    <row r="129" spans="1:5" ht="19.5">
      <c r="A129" s="9" t="s">
        <v>112</v>
      </c>
      <c r="B129" s="7" t="s">
        <v>66</v>
      </c>
      <c r="C129" s="159">
        <v>10302.33</v>
      </c>
      <c r="D129" s="116">
        <v>9374.91</v>
      </c>
      <c r="E129" s="104">
        <f>C129/D129*100</f>
        <v>109.89257496871969</v>
      </c>
    </row>
    <row r="130" spans="1:5" ht="39">
      <c r="A130" s="9" t="s">
        <v>113</v>
      </c>
      <c r="B130" s="7" t="s">
        <v>66</v>
      </c>
      <c r="C130" s="116">
        <v>27477.1</v>
      </c>
      <c r="D130" s="116">
        <v>24816.2</v>
      </c>
      <c r="E130" s="104">
        <f t="shared" ref="E130:E147" si="2">C130/D130*100</f>
        <v>110.72243131502808</v>
      </c>
    </row>
    <row r="131" spans="1:5" ht="19.5">
      <c r="A131" s="3" t="s">
        <v>110</v>
      </c>
      <c r="B131" s="28"/>
      <c r="C131" s="161"/>
      <c r="D131" s="160"/>
      <c r="E131" s="104"/>
    </row>
    <row r="132" spans="1:5" ht="37.5">
      <c r="A132" s="61" t="s">
        <v>1</v>
      </c>
      <c r="B132" s="6" t="s">
        <v>66</v>
      </c>
      <c r="C132" s="112">
        <v>21091.5</v>
      </c>
      <c r="D132" s="112">
        <v>20036.599999999999</v>
      </c>
      <c r="E132" s="104">
        <f t="shared" si="2"/>
        <v>105.26486529650741</v>
      </c>
    </row>
    <row r="133" spans="1:5" ht="37.5">
      <c r="A133" s="61" t="s">
        <v>22</v>
      </c>
      <c r="B133" s="6" t="s">
        <v>66</v>
      </c>
      <c r="C133" s="112">
        <v>21250.1</v>
      </c>
      <c r="D133" s="112">
        <v>19763</v>
      </c>
      <c r="E133" s="104">
        <f t="shared" si="2"/>
        <v>107.524667307595</v>
      </c>
    </row>
    <row r="134" spans="1:5" ht="18.75">
      <c r="A134" s="61" t="s">
        <v>2</v>
      </c>
      <c r="B134" s="7" t="s">
        <v>66</v>
      </c>
      <c r="C134" s="116">
        <v>19883.3</v>
      </c>
      <c r="D134" s="112">
        <v>18924.5</v>
      </c>
      <c r="E134" s="104">
        <f t="shared" si="2"/>
        <v>105.06644825490766</v>
      </c>
    </row>
    <row r="135" spans="1:5" ht="18.75">
      <c r="A135" s="25" t="s">
        <v>3</v>
      </c>
      <c r="B135" s="7" t="s">
        <v>66</v>
      </c>
      <c r="C135" s="116">
        <v>0</v>
      </c>
      <c r="D135" s="116">
        <v>0</v>
      </c>
      <c r="E135" s="104">
        <v>0</v>
      </c>
    </row>
    <row r="136" spans="1:5" ht="18.75">
      <c r="A136" s="72" t="s">
        <v>145</v>
      </c>
      <c r="B136" s="7" t="s">
        <v>66</v>
      </c>
      <c r="C136" s="116">
        <v>0</v>
      </c>
      <c r="D136" s="116">
        <v>0</v>
      </c>
      <c r="E136" s="104">
        <v>0</v>
      </c>
    </row>
    <row r="137" spans="1:5" ht="18.75">
      <c r="A137" s="72" t="s">
        <v>146</v>
      </c>
      <c r="B137" s="7" t="s">
        <v>66</v>
      </c>
      <c r="C137" s="116">
        <v>40211.9</v>
      </c>
      <c r="D137" s="116">
        <v>38720.699999999997</v>
      </c>
      <c r="E137" s="104">
        <f t="shared" si="2"/>
        <v>103.85117004599608</v>
      </c>
    </row>
    <row r="138" spans="1:5" ht="37.5">
      <c r="A138" s="61" t="s">
        <v>4</v>
      </c>
      <c r="B138" s="7" t="s">
        <v>66</v>
      </c>
      <c r="C138" s="116">
        <v>40487</v>
      </c>
      <c r="D138" s="116">
        <v>36040.800000000003</v>
      </c>
      <c r="E138" s="104">
        <f t="shared" si="2"/>
        <v>112.33657410490332</v>
      </c>
    </row>
    <row r="139" spans="1:5" ht="56.25">
      <c r="A139" s="61" t="s">
        <v>5</v>
      </c>
      <c r="B139" s="7" t="s">
        <v>66</v>
      </c>
      <c r="C139" s="116">
        <v>0</v>
      </c>
      <c r="D139" s="116">
        <v>0</v>
      </c>
      <c r="E139" s="104">
        <v>0</v>
      </c>
    </row>
    <row r="140" spans="1:5" ht="18.75">
      <c r="A140" s="72" t="s">
        <v>41</v>
      </c>
      <c r="B140" s="7" t="s">
        <v>66</v>
      </c>
      <c r="C140" s="116">
        <v>0</v>
      </c>
      <c r="D140" s="116">
        <v>0</v>
      </c>
      <c r="E140" s="104">
        <v>0</v>
      </c>
    </row>
    <row r="141" spans="1:5" ht="37.5">
      <c r="A141" s="25" t="s">
        <v>6</v>
      </c>
      <c r="B141" s="7" t="s">
        <v>66</v>
      </c>
      <c r="C141" s="116">
        <v>18409.5</v>
      </c>
      <c r="D141" s="116">
        <v>20565.400000000001</v>
      </c>
      <c r="E141" s="104">
        <f t="shared" si="2"/>
        <v>89.516858412673699</v>
      </c>
    </row>
    <row r="142" spans="1:5" ht="18.75">
      <c r="A142" s="25" t="s">
        <v>40</v>
      </c>
      <c r="B142" s="7" t="s">
        <v>66</v>
      </c>
      <c r="C142" s="116">
        <v>18348.3</v>
      </c>
      <c r="D142" s="116">
        <v>19117.8</v>
      </c>
      <c r="E142" s="104">
        <f t="shared" si="2"/>
        <v>95.974955277280856</v>
      </c>
    </row>
    <row r="143" spans="1:5" ht="18.75">
      <c r="A143" s="25" t="s">
        <v>42</v>
      </c>
      <c r="B143" s="7" t="s">
        <v>66</v>
      </c>
      <c r="C143" s="116">
        <v>0</v>
      </c>
      <c r="D143" s="116">
        <v>0</v>
      </c>
      <c r="E143" s="104">
        <v>0</v>
      </c>
    </row>
    <row r="144" spans="1:5" ht="37.5">
      <c r="A144" s="25" t="s">
        <v>144</v>
      </c>
      <c r="B144" s="7" t="s">
        <v>66</v>
      </c>
      <c r="C144" s="116">
        <v>39349.699999999997</v>
      </c>
      <c r="D144" s="116">
        <v>35577.199999999997</v>
      </c>
      <c r="E144" s="104">
        <f t="shared" si="2"/>
        <v>110.60370124686598</v>
      </c>
    </row>
    <row r="145" spans="1:5" ht="18.75">
      <c r="A145" s="8" t="s">
        <v>147</v>
      </c>
      <c r="B145" s="7" t="s">
        <v>66</v>
      </c>
      <c r="C145" s="116">
        <v>22303.200000000001</v>
      </c>
      <c r="D145" s="116">
        <v>19513.900000000001</v>
      </c>
      <c r="E145" s="104">
        <f t="shared" si="2"/>
        <v>114.29391356930188</v>
      </c>
    </row>
    <row r="146" spans="1:5" ht="18.75">
      <c r="A146" s="8" t="s">
        <v>148</v>
      </c>
      <c r="B146" s="7" t="s">
        <v>66</v>
      </c>
      <c r="C146" s="116">
        <v>24864.5</v>
      </c>
      <c r="D146" s="116">
        <v>20407.099999999999</v>
      </c>
      <c r="E146" s="104">
        <f t="shared" si="2"/>
        <v>121.84239798893523</v>
      </c>
    </row>
    <row r="147" spans="1:5" ht="18.75">
      <c r="A147" s="8" t="s">
        <v>150</v>
      </c>
      <c r="B147" s="7" t="s">
        <v>66</v>
      </c>
      <c r="C147" s="116">
        <v>32220.2</v>
      </c>
      <c r="D147" s="116">
        <v>25031.5</v>
      </c>
      <c r="E147" s="104">
        <f t="shared" si="2"/>
        <v>128.71861454567247</v>
      </c>
    </row>
    <row r="148" spans="1:5" ht="75">
      <c r="A148" s="46" t="s">
        <v>160</v>
      </c>
      <c r="B148" s="7" t="s">
        <v>66</v>
      </c>
      <c r="C148" s="159"/>
      <c r="D148" s="116"/>
      <c r="E148" s="101"/>
    </row>
    <row r="149" spans="1:5" ht="18.75">
      <c r="A149" s="47" t="s">
        <v>149</v>
      </c>
      <c r="B149" s="7" t="s">
        <v>66</v>
      </c>
      <c r="C149" s="159"/>
      <c r="D149" s="116"/>
      <c r="E149" s="101"/>
    </row>
    <row r="150" spans="1:5" ht="37.5">
      <c r="A150" s="25" t="s">
        <v>187</v>
      </c>
      <c r="B150" s="7" t="s">
        <v>66</v>
      </c>
      <c r="C150" s="116">
        <f>C147</f>
        <v>32220.2</v>
      </c>
      <c r="D150" s="116">
        <f>D147</f>
        <v>25031.5</v>
      </c>
      <c r="E150" s="104">
        <f t="shared" ref="E150:E158" si="3">C150/D150*100</f>
        <v>128.71861454567247</v>
      </c>
    </row>
    <row r="151" spans="1:5" ht="18.75">
      <c r="A151" s="8" t="s">
        <v>43</v>
      </c>
      <c r="B151" s="7" t="s">
        <v>66</v>
      </c>
      <c r="C151" s="116">
        <f>C147</f>
        <v>32220.2</v>
      </c>
      <c r="D151" s="116">
        <f>D147</f>
        <v>25031.5</v>
      </c>
      <c r="E151" s="104">
        <f t="shared" si="3"/>
        <v>128.71861454567247</v>
      </c>
    </row>
    <row r="152" spans="1:5" ht="18.75">
      <c r="A152" s="48" t="s">
        <v>168</v>
      </c>
      <c r="B152" s="7" t="s">
        <v>66</v>
      </c>
      <c r="C152" s="159"/>
      <c r="D152" s="116"/>
      <c r="E152" s="101"/>
    </row>
    <row r="153" spans="1:5" ht="18.75">
      <c r="A153" s="8" t="s">
        <v>151</v>
      </c>
      <c r="B153" s="7" t="s">
        <v>66</v>
      </c>
      <c r="C153" s="116">
        <f>C144</f>
        <v>39349.699999999997</v>
      </c>
      <c r="D153" s="116">
        <f>D144</f>
        <v>35577.199999999997</v>
      </c>
      <c r="E153" s="104">
        <f t="shared" si="3"/>
        <v>110.60370124686598</v>
      </c>
    </row>
    <row r="154" spans="1:5" ht="19.5">
      <c r="A154" s="27" t="s">
        <v>114</v>
      </c>
      <c r="B154" s="7" t="s">
        <v>56</v>
      </c>
      <c r="C154" s="116">
        <f>Диагностика!K22</f>
        <v>2.2665999999999999</v>
      </c>
      <c r="D154" s="116">
        <v>3.7225000000000001</v>
      </c>
      <c r="E154" s="104">
        <f t="shared" si="3"/>
        <v>60.889187374076556</v>
      </c>
    </row>
    <row r="155" spans="1:5" ht="19.5">
      <c r="A155" s="29" t="s">
        <v>115</v>
      </c>
      <c r="B155" s="7" t="s">
        <v>56</v>
      </c>
      <c r="C155" s="116">
        <v>206.655</v>
      </c>
      <c r="D155" s="139">
        <v>194.4119</v>
      </c>
      <c r="E155" s="104">
        <f t="shared" si="3"/>
        <v>106.2975054510552</v>
      </c>
    </row>
    <row r="156" spans="1:5" ht="39">
      <c r="A156" s="11" t="s">
        <v>163</v>
      </c>
      <c r="B156" s="7" t="s">
        <v>66</v>
      </c>
      <c r="C156" s="116">
        <v>10060</v>
      </c>
      <c r="D156" s="116">
        <v>10097</v>
      </c>
      <c r="E156" s="104">
        <f t="shared" si="3"/>
        <v>99.633554521144902</v>
      </c>
    </row>
    <row r="157" spans="1:5" ht="58.5">
      <c r="A157" s="9" t="s">
        <v>116</v>
      </c>
      <c r="B157" s="7" t="s">
        <v>117</v>
      </c>
      <c r="C157" s="116">
        <f>C129/C156</f>
        <v>1.0240884691848906</v>
      </c>
      <c r="D157" s="116">
        <f>D129/D156</f>
        <v>0.92848469842527481</v>
      </c>
      <c r="E157" s="102"/>
    </row>
    <row r="158" spans="1:5" ht="39">
      <c r="A158" s="9" t="s">
        <v>118</v>
      </c>
      <c r="B158" s="7" t="s">
        <v>88</v>
      </c>
      <c r="C158" s="116">
        <v>5.73</v>
      </c>
      <c r="D158" s="116">
        <v>5.73</v>
      </c>
      <c r="E158" s="104">
        <f t="shared" si="3"/>
        <v>100</v>
      </c>
    </row>
    <row r="159" spans="1:5" ht="39">
      <c r="A159" s="9" t="s">
        <v>119</v>
      </c>
      <c r="B159" s="7" t="s">
        <v>62</v>
      </c>
      <c r="C159" s="116">
        <v>36.409999999999997</v>
      </c>
      <c r="D159" s="116">
        <v>36.409999999999997</v>
      </c>
      <c r="E159" s="102"/>
    </row>
    <row r="160" spans="1:5" ht="19.5">
      <c r="A160" s="9" t="s">
        <v>120</v>
      </c>
      <c r="B160" s="22" t="s">
        <v>122</v>
      </c>
      <c r="C160" s="116">
        <v>0</v>
      </c>
      <c r="D160" s="116">
        <v>0</v>
      </c>
      <c r="E160" s="104">
        <v>0</v>
      </c>
    </row>
    <row r="161" spans="1:5" ht="18.75">
      <c r="A161" s="30" t="s">
        <v>121</v>
      </c>
      <c r="B161" s="22" t="s">
        <v>122</v>
      </c>
      <c r="C161" s="144">
        <v>0</v>
      </c>
      <c r="D161" s="144">
        <v>0</v>
      </c>
      <c r="E161" s="114">
        <v>0</v>
      </c>
    </row>
    <row r="162" spans="1:5" ht="18.75">
      <c r="A162" s="49"/>
      <c r="B162" s="50"/>
      <c r="C162" s="51"/>
      <c r="D162" s="51"/>
      <c r="E162" s="52"/>
    </row>
    <row r="163" spans="1:5" ht="39.75" customHeight="1">
      <c r="A163" s="203" t="s">
        <v>169</v>
      </c>
      <c r="B163" s="203"/>
      <c r="C163" s="203"/>
      <c r="D163" s="203"/>
      <c r="E163" s="203"/>
    </row>
    <row r="164" spans="1:5" ht="15.75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8740157480314965" right="0.19685039370078741" top="0.19685039370078741" bottom="0.19685039370078741" header="0" footer="0"/>
  <pageSetup paperSize="9" scale="62" fitToHeight="4" orientation="portrait" horizontalDpi="300" verticalDpi="300" r:id="rId1"/>
  <headerFooter alignWithMargins="0"/>
  <rowBreaks count="3" manualBreakCount="3">
    <brk id="44" max="4" man="1"/>
    <brk id="96" max="4" man="1"/>
    <brk id="1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90" zoomScaleNormal="75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14" sqref="E14"/>
    </sheetView>
  </sheetViews>
  <sheetFormatPr defaultColWidth="9.140625" defaultRowHeight="15.75"/>
  <cols>
    <col min="1" max="1" width="3.140625" style="74" customWidth="1"/>
    <col min="2" max="2" width="3.28515625" style="74" customWidth="1"/>
    <col min="3" max="3" width="9.140625" style="74"/>
    <col min="4" max="4" width="26.28515625" style="74" customWidth="1"/>
    <col min="5" max="5" width="15.7109375" style="75" customWidth="1"/>
    <col min="6" max="6" width="11" style="75" customWidth="1"/>
    <col min="7" max="7" width="15.5703125" style="75" customWidth="1"/>
    <col min="8" max="8" width="11.85546875" style="75" customWidth="1"/>
    <col min="9" max="9" width="18" style="75" customWidth="1"/>
    <col min="10" max="10" width="11.42578125" style="75" customWidth="1"/>
    <col min="11" max="11" width="13.28515625" style="75" customWidth="1"/>
    <col min="12" max="16384" width="9.140625" style="75"/>
  </cols>
  <sheetData>
    <row r="1" spans="1:22" hidden="1">
      <c r="F1" s="212" t="s">
        <v>123</v>
      </c>
      <c r="G1" s="212"/>
      <c r="H1" s="212"/>
      <c r="I1" s="212"/>
      <c r="J1" s="212"/>
      <c r="K1" s="212"/>
    </row>
    <row r="2" spans="1:22" hidden="1"/>
    <row r="3" spans="1:22" ht="20.25">
      <c r="A3" s="213" t="s">
        <v>153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22.15" customHeight="1">
      <c r="A4" s="214" t="s">
        <v>215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>
      <c r="A5" s="77"/>
      <c r="B5" s="77"/>
      <c r="C5" s="77"/>
      <c r="D5" s="77"/>
      <c r="E5" s="76"/>
      <c r="F5" s="76"/>
      <c r="G5" s="76"/>
      <c r="H5" s="78"/>
      <c r="I5" s="76"/>
      <c r="J5" s="215" t="s">
        <v>154</v>
      </c>
      <c r="K5" s="21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94" customFormat="1" ht="96" customHeight="1">
      <c r="A6" s="211"/>
      <c r="B6" s="211"/>
      <c r="C6" s="211"/>
      <c r="D6" s="211"/>
      <c r="E6" s="196" t="s">
        <v>124</v>
      </c>
      <c r="F6" s="196" t="s">
        <v>125</v>
      </c>
      <c r="G6" s="196" t="s">
        <v>126</v>
      </c>
      <c r="H6" s="196" t="s">
        <v>127</v>
      </c>
      <c r="I6" s="196" t="s">
        <v>128</v>
      </c>
      <c r="J6" s="196" t="s">
        <v>115</v>
      </c>
      <c r="K6" s="196" t="s">
        <v>114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s="145" customFormat="1" ht="45.6" customHeight="1">
      <c r="A7" s="226" t="s">
        <v>20</v>
      </c>
      <c r="B7" s="227"/>
      <c r="C7" s="227"/>
      <c r="D7" s="227"/>
      <c r="E7" s="194">
        <f>E8</f>
        <v>110.60000000000001</v>
      </c>
      <c r="F7" s="175">
        <f t="shared" ref="F7:K7" si="0">F8</f>
        <v>114.54600000000001</v>
      </c>
      <c r="G7" s="175">
        <f t="shared" si="0"/>
        <v>99.762</v>
      </c>
      <c r="H7" s="175">
        <f t="shared" si="0"/>
        <v>32.494</v>
      </c>
      <c r="I7" s="176">
        <f t="shared" si="0"/>
        <v>263</v>
      </c>
      <c r="J7" s="175">
        <f t="shared" si="0"/>
        <v>47.576000000000001</v>
      </c>
      <c r="K7" s="195">
        <f t="shared" si="0"/>
        <v>6.7599999999999993E-2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 s="145" customFormat="1" ht="48.75" customHeight="1">
      <c r="A8" s="220" t="s">
        <v>19</v>
      </c>
      <c r="B8" s="221"/>
      <c r="C8" s="221"/>
      <c r="D8" s="228"/>
      <c r="E8" s="197">
        <f>E10+E11</f>
        <v>110.60000000000001</v>
      </c>
      <c r="F8" s="197">
        <f t="shared" ref="F8:K8" si="1">F10+F11</f>
        <v>114.54600000000001</v>
      </c>
      <c r="G8" s="197">
        <f t="shared" si="1"/>
        <v>99.762</v>
      </c>
      <c r="H8" s="197">
        <f t="shared" si="1"/>
        <v>32.494</v>
      </c>
      <c r="I8" s="198">
        <f t="shared" si="1"/>
        <v>263</v>
      </c>
      <c r="J8" s="197">
        <f t="shared" si="1"/>
        <v>47.576000000000001</v>
      </c>
      <c r="K8" s="197">
        <f t="shared" si="1"/>
        <v>6.7599999999999993E-2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s="145" customFormat="1" ht="12.75" customHeight="1">
      <c r="A9" s="146"/>
      <c r="B9" s="222" t="s">
        <v>129</v>
      </c>
      <c r="C9" s="222"/>
      <c r="D9" s="223"/>
      <c r="E9" s="186"/>
      <c r="F9" s="186"/>
      <c r="G9" s="186"/>
      <c r="H9" s="186"/>
      <c r="I9" s="174"/>
      <c r="J9" s="186"/>
      <c r="K9" s="186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1:22" s="145" customFormat="1">
      <c r="A10" s="146"/>
      <c r="B10" s="224" t="s">
        <v>49</v>
      </c>
      <c r="C10" s="224"/>
      <c r="D10" s="225"/>
      <c r="E10" s="175">
        <v>106.099</v>
      </c>
      <c r="F10" s="175">
        <v>110.045</v>
      </c>
      <c r="G10" s="175">
        <v>95.314999999999998</v>
      </c>
      <c r="H10" s="175">
        <v>32.44</v>
      </c>
      <c r="I10" s="176">
        <v>245</v>
      </c>
      <c r="J10" s="175">
        <v>45.713999999999999</v>
      </c>
      <c r="K10" s="175">
        <v>0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</row>
    <row r="11" spans="1:22" s="145" customFormat="1">
      <c r="A11" s="164"/>
      <c r="B11" s="237" t="s">
        <v>48</v>
      </c>
      <c r="C11" s="237"/>
      <c r="D11" s="238"/>
      <c r="E11" s="187">
        <v>4.5010000000000003</v>
      </c>
      <c r="F11" s="187">
        <v>4.5010000000000003</v>
      </c>
      <c r="G11" s="187">
        <v>4.4470000000000001</v>
      </c>
      <c r="H11" s="187">
        <v>5.3999999999999999E-2</v>
      </c>
      <c r="I11" s="188">
        <v>18</v>
      </c>
      <c r="J11" s="187">
        <v>1.8620000000000001</v>
      </c>
      <c r="K11" s="187">
        <v>6.7599999999999993E-2</v>
      </c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2" s="145" customFormat="1">
      <c r="A12" s="231" t="s">
        <v>170</v>
      </c>
      <c r="B12" s="232"/>
      <c r="C12" s="232"/>
      <c r="D12" s="233"/>
      <c r="E12" s="177">
        <f t="shared" ref="E12:K12" si="2">E18+E14</f>
        <v>3476.1327999999999</v>
      </c>
      <c r="F12" s="177">
        <f t="shared" si="2"/>
        <v>3820.7577999999999</v>
      </c>
      <c r="G12" s="177">
        <f t="shared" si="2"/>
        <v>3358.5829000000003</v>
      </c>
      <c r="H12" s="177">
        <f t="shared" si="2"/>
        <v>-130.39099999999999</v>
      </c>
      <c r="I12" s="178">
        <f t="shared" si="2"/>
        <v>257</v>
      </c>
      <c r="J12" s="177">
        <f t="shared" si="2"/>
        <v>96.249899999999997</v>
      </c>
      <c r="K12" s="177">
        <f t="shared" si="2"/>
        <v>2.1989999999999998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1:22" s="145" customFormat="1" ht="12.75" customHeight="1">
      <c r="A13" s="146"/>
      <c r="B13" s="229" t="s">
        <v>130</v>
      </c>
      <c r="C13" s="229"/>
      <c r="D13" s="230"/>
      <c r="E13" s="179"/>
      <c r="F13" s="179"/>
      <c r="G13" s="179"/>
      <c r="H13" s="179"/>
      <c r="I13" s="180"/>
      <c r="J13" s="179"/>
      <c r="K13" s="179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</row>
    <row r="14" spans="1:22" s="145" customFormat="1" ht="30" customHeight="1">
      <c r="A14" s="234" t="s">
        <v>171</v>
      </c>
      <c r="B14" s="235"/>
      <c r="C14" s="235"/>
      <c r="D14" s="236"/>
      <c r="E14" s="175">
        <f>E16</f>
        <v>1.6918</v>
      </c>
      <c r="F14" s="191">
        <f t="shared" ref="F14:K14" si="3">F16</f>
        <v>1.6918</v>
      </c>
      <c r="G14" s="191">
        <f t="shared" si="3"/>
        <v>3.4148999999999998</v>
      </c>
      <c r="H14" s="175">
        <f t="shared" si="3"/>
        <v>0</v>
      </c>
      <c r="I14" s="176">
        <f t="shared" si="3"/>
        <v>9</v>
      </c>
      <c r="J14" s="191">
        <f t="shared" si="3"/>
        <v>2.1438999999999999</v>
      </c>
      <c r="K14" s="175">
        <f t="shared" si="3"/>
        <v>0</v>
      </c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</row>
    <row r="15" spans="1:22" s="145" customFormat="1">
      <c r="A15" s="146"/>
      <c r="B15" s="222" t="s">
        <v>129</v>
      </c>
      <c r="C15" s="222"/>
      <c r="D15" s="223"/>
      <c r="E15" s="173"/>
      <c r="F15" s="192"/>
      <c r="G15" s="192"/>
      <c r="H15" s="173"/>
      <c r="I15" s="174"/>
      <c r="J15" s="192"/>
      <c r="K15" s="173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</row>
    <row r="16" spans="1:22" s="145" customFormat="1">
      <c r="A16" s="146"/>
      <c r="B16" s="224" t="s">
        <v>194</v>
      </c>
      <c r="C16" s="224"/>
      <c r="D16" s="225"/>
      <c r="E16" s="175">
        <v>1.6918</v>
      </c>
      <c r="F16" s="175">
        <v>1.6918</v>
      </c>
      <c r="G16" s="175">
        <v>3.4148999999999998</v>
      </c>
      <c r="H16" s="175">
        <v>0</v>
      </c>
      <c r="I16" s="176">
        <v>9</v>
      </c>
      <c r="J16" s="175">
        <v>2.1438999999999999</v>
      </c>
      <c r="K16" s="175">
        <v>0</v>
      </c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22" s="145" customFormat="1">
      <c r="A17" s="146"/>
      <c r="B17" s="147"/>
      <c r="C17" s="147"/>
      <c r="D17" s="148"/>
      <c r="E17" s="192"/>
      <c r="F17" s="173"/>
      <c r="G17" s="173"/>
      <c r="H17" s="192"/>
      <c r="I17" s="193"/>
      <c r="J17" s="192"/>
      <c r="K17" s="192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</row>
    <row r="18" spans="1:22" s="145" customFormat="1" ht="38.25" customHeight="1">
      <c r="A18" s="220" t="s">
        <v>172</v>
      </c>
      <c r="B18" s="221"/>
      <c r="C18" s="221"/>
      <c r="D18" s="221"/>
      <c r="E18" s="194">
        <f>E20</f>
        <v>3474.4409999999998</v>
      </c>
      <c r="F18" s="175">
        <f t="shared" ref="F18:K18" si="4">F20</f>
        <v>3819.0659999999998</v>
      </c>
      <c r="G18" s="175">
        <f t="shared" si="4"/>
        <v>3355.1680000000001</v>
      </c>
      <c r="H18" s="175">
        <f t="shared" si="4"/>
        <v>-130.39099999999999</v>
      </c>
      <c r="I18" s="176">
        <f t="shared" si="4"/>
        <v>248</v>
      </c>
      <c r="J18" s="175">
        <f t="shared" si="4"/>
        <v>94.105999999999995</v>
      </c>
      <c r="K18" s="195">
        <f t="shared" si="4"/>
        <v>2.1989999999999998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 s="145" customFormat="1">
      <c r="A19" s="146"/>
      <c r="B19" s="222" t="s">
        <v>129</v>
      </c>
      <c r="C19" s="222"/>
      <c r="D19" s="223"/>
      <c r="E19" s="173"/>
      <c r="F19" s="173"/>
      <c r="G19" s="173"/>
      <c r="H19" s="173"/>
      <c r="I19" s="174"/>
      <c r="J19" s="173"/>
      <c r="K19" s="173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</row>
    <row r="20" spans="1:22" s="145" customFormat="1">
      <c r="A20" s="146"/>
      <c r="B20" s="224" t="s">
        <v>47</v>
      </c>
      <c r="C20" s="224"/>
      <c r="D20" s="225"/>
      <c r="E20" s="175">
        <v>3474.4409999999998</v>
      </c>
      <c r="F20" s="175">
        <v>3819.0659999999998</v>
      </c>
      <c r="G20" s="175">
        <v>3355.1680000000001</v>
      </c>
      <c r="H20" s="175">
        <v>-130.39099999999999</v>
      </c>
      <c r="I20" s="176">
        <v>248</v>
      </c>
      <c r="J20" s="175">
        <v>94.105999999999995</v>
      </c>
      <c r="K20" s="175">
        <v>2.1989999999999998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1:22" s="145" customFormat="1" ht="16.5" thickBot="1">
      <c r="A21" s="146"/>
      <c r="B21" s="147"/>
      <c r="C21" s="147"/>
      <c r="D21" s="148"/>
      <c r="E21" s="173"/>
      <c r="F21" s="173"/>
      <c r="G21" s="173"/>
      <c r="H21" s="173"/>
      <c r="I21" s="174"/>
      <c r="J21" s="173"/>
      <c r="K21" s="173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spans="1:22" ht="36" customHeight="1" thickTop="1" thickBot="1">
      <c r="A22" s="217" t="s">
        <v>21</v>
      </c>
      <c r="B22" s="218"/>
      <c r="C22" s="218"/>
      <c r="D22" s="219"/>
      <c r="E22" s="189">
        <f t="shared" ref="E22:K22" si="5">E12+E7</f>
        <v>3586.7327999999998</v>
      </c>
      <c r="F22" s="189">
        <f t="shared" si="5"/>
        <v>3935.3037999999997</v>
      </c>
      <c r="G22" s="189">
        <f t="shared" si="5"/>
        <v>3458.3449000000005</v>
      </c>
      <c r="H22" s="189">
        <f t="shared" si="5"/>
        <v>-97.896999999999991</v>
      </c>
      <c r="I22" s="190">
        <f t="shared" si="5"/>
        <v>520</v>
      </c>
      <c r="J22" s="189">
        <f t="shared" si="5"/>
        <v>143.82589999999999</v>
      </c>
      <c r="K22" s="189">
        <f t="shared" si="5"/>
        <v>2.2665999999999999</v>
      </c>
      <c r="L22" s="76"/>
      <c r="M22" s="76"/>
      <c r="N22" s="79"/>
      <c r="O22" s="76"/>
      <c r="P22" s="76"/>
      <c r="Q22" s="76"/>
      <c r="R22" s="76"/>
      <c r="S22" s="76"/>
      <c r="T22" s="76"/>
      <c r="U22" s="76"/>
      <c r="V22" s="76"/>
    </row>
    <row r="23" spans="1:22" ht="12.75" customHeight="1" thickTop="1">
      <c r="A23" s="77"/>
      <c r="B23" s="77"/>
      <c r="C23" s="77"/>
      <c r="D23" s="77"/>
      <c r="E23" s="76"/>
      <c r="F23" s="76"/>
      <c r="G23" s="76"/>
      <c r="H23" s="78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ht="81.599999999999994" customHeight="1">
      <c r="A24" s="216" t="s">
        <v>39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5" spans="1:22">
      <c r="A25" s="77"/>
      <c r="B25" s="77"/>
      <c r="C25" s="77"/>
      <c r="D25" s="77"/>
      <c r="E25" s="76"/>
      <c r="F25" s="76"/>
      <c r="G25" s="76"/>
      <c r="H25" s="78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>
      <c r="A26" s="77"/>
      <c r="B26" s="77"/>
      <c r="C26" s="77"/>
      <c r="D26" s="77"/>
      <c r="E26" s="76"/>
      <c r="F26" s="76"/>
      <c r="G26" s="76"/>
      <c r="H26" s="78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>
      <c r="A27" s="77"/>
      <c r="B27" s="77"/>
      <c r="C27" s="77"/>
      <c r="D27" s="77"/>
      <c r="E27" s="76"/>
      <c r="F27" s="76"/>
      <c r="G27" s="76"/>
      <c r="H27" s="78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>
      <c r="A28" s="77"/>
      <c r="B28" s="77"/>
      <c r="C28" s="77"/>
      <c r="D28" s="77"/>
      <c r="E28" s="76"/>
      <c r="F28" s="76"/>
      <c r="G28" s="76"/>
      <c r="H28" s="78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>
      <c r="A29" s="77"/>
      <c r="B29" s="77"/>
      <c r="C29" s="77"/>
      <c r="D29" s="77"/>
      <c r="E29" s="76"/>
      <c r="F29" s="76"/>
      <c r="G29" s="76"/>
      <c r="H29" s="78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>
      <c r="A30" s="77"/>
      <c r="B30" s="77"/>
      <c r="C30" s="77"/>
      <c r="D30" s="77"/>
      <c r="E30" s="76"/>
      <c r="F30" s="76"/>
      <c r="G30" s="76"/>
      <c r="H30" s="78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>
      <c r="A31" s="77"/>
      <c r="B31" s="77"/>
      <c r="C31" s="77"/>
      <c r="D31" s="77"/>
      <c r="E31" s="76"/>
      <c r="F31" s="76"/>
      <c r="G31" s="76"/>
      <c r="H31" s="78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>
      <c r="A32" s="77"/>
      <c r="B32" s="77"/>
      <c r="C32" s="77"/>
      <c r="D32" s="77"/>
      <c r="E32" s="76"/>
      <c r="F32" s="76"/>
      <c r="G32" s="76"/>
      <c r="H32" s="78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>
      <c r="A33" s="77"/>
      <c r="B33" s="77"/>
      <c r="C33" s="77"/>
      <c r="D33" s="77"/>
      <c r="E33" s="76"/>
      <c r="F33" s="76"/>
      <c r="G33" s="76"/>
      <c r="H33" s="78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>
      <c r="A34" s="77"/>
      <c r="B34" s="77"/>
      <c r="C34" s="77"/>
      <c r="D34" s="77"/>
      <c r="E34" s="76"/>
      <c r="F34" s="76"/>
      <c r="G34" s="76"/>
      <c r="H34" s="78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>
      <c r="A35" s="77"/>
      <c r="B35" s="77"/>
      <c r="C35" s="77"/>
      <c r="D35" s="77"/>
      <c r="E35" s="76"/>
      <c r="F35" s="76"/>
      <c r="G35" s="76"/>
      <c r="H35" s="78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>
      <c r="A36" s="77"/>
      <c r="B36" s="77"/>
      <c r="C36" s="77"/>
      <c r="D36" s="77"/>
      <c r="E36" s="76"/>
      <c r="F36" s="76"/>
      <c r="G36" s="76"/>
      <c r="H36" s="78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</sheetData>
  <mergeCells count="20">
    <mergeCell ref="A7:D7"/>
    <mergeCell ref="A8:D8"/>
    <mergeCell ref="B16:D16"/>
    <mergeCell ref="B15:D15"/>
    <mergeCell ref="B13:D13"/>
    <mergeCell ref="A12:D12"/>
    <mergeCell ref="A14:D14"/>
    <mergeCell ref="B9:D9"/>
    <mergeCell ref="B10:D10"/>
    <mergeCell ref="B11:D11"/>
    <mergeCell ref="A24:K24"/>
    <mergeCell ref="A22:D22"/>
    <mergeCell ref="A18:D18"/>
    <mergeCell ref="B19:D19"/>
    <mergeCell ref="B20:D20"/>
    <mergeCell ref="A6:D6"/>
    <mergeCell ref="F1:K1"/>
    <mergeCell ref="A3:K3"/>
    <mergeCell ref="A4:K4"/>
    <mergeCell ref="J5:K5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4"/>
  <sheetViews>
    <sheetView view="pageBreakPreview" zoomScale="50" zoomScaleNormal="60" workbookViewId="0">
      <pane xSplit="1" ySplit="11" topLeftCell="B18" activePane="bottomRight" state="frozen"/>
      <selection pane="topRight" activeCell="B1" sqref="B1"/>
      <selection pane="bottomLeft" activeCell="A12" sqref="A12"/>
      <selection pane="bottomRight" activeCell="D26" sqref="D26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80"/>
      <c r="G1" s="80"/>
      <c r="H1" s="80"/>
      <c r="I1" s="92" t="s">
        <v>16</v>
      </c>
      <c r="J1" s="80"/>
    </row>
    <row r="2" spans="1:23" ht="64.5" customHeight="1">
      <c r="A2" s="242" t="s">
        <v>44</v>
      </c>
      <c r="B2" s="242"/>
      <c r="C2" s="242"/>
      <c r="D2" s="242"/>
      <c r="E2" s="242"/>
      <c r="F2" s="242"/>
      <c r="G2" s="242"/>
      <c r="H2" s="242"/>
      <c r="I2" s="242"/>
    </row>
    <row r="3" spans="1:23" ht="20.25">
      <c r="A3" s="243" t="s">
        <v>131</v>
      </c>
      <c r="B3" s="243"/>
      <c r="C3" s="243"/>
      <c r="D3" s="243"/>
      <c r="E3" s="243"/>
      <c r="F3" s="243"/>
      <c r="G3" s="243"/>
      <c r="H3" s="243"/>
      <c r="I3" s="243"/>
    </row>
    <row r="4" spans="1:23">
      <c r="B4" s="35"/>
    </row>
    <row r="5" spans="1:23" ht="86.25" customHeight="1">
      <c r="A5" s="244" t="s">
        <v>156</v>
      </c>
      <c r="B5" s="245" t="s">
        <v>50</v>
      </c>
      <c r="C5" s="247" t="s">
        <v>132</v>
      </c>
      <c r="D5" s="248"/>
      <c r="E5" s="249"/>
      <c r="F5" s="256" t="s">
        <v>133</v>
      </c>
      <c r="G5" s="256" t="s">
        <v>134</v>
      </c>
      <c r="H5" s="256"/>
      <c r="I5" s="257" t="s">
        <v>18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15.75">
      <c r="A6" s="244"/>
      <c r="B6" s="245"/>
      <c r="C6" s="250"/>
      <c r="D6" s="251"/>
      <c r="E6" s="252"/>
      <c r="F6" s="256"/>
      <c r="G6" s="239" t="s">
        <v>135</v>
      </c>
      <c r="H6" s="239" t="s">
        <v>136</v>
      </c>
      <c r="I6" s="25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15.75">
      <c r="A7" s="244"/>
      <c r="B7" s="246"/>
      <c r="C7" s="253"/>
      <c r="D7" s="254"/>
      <c r="E7" s="255"/>
      <c r="F7" s="256"/>
      <c r="G7" s="240"/>
      <c r="H7" s="240"/>
      <c r="I7" s="258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78.75">
      <c r="A8" s="244"/>
      <c r="B8" s="246"/>
      <c r="C8" s="95" t="s">
        <v>53</v>
      </c>
      <c r="D8" s="95" t="s">
        <v>216</v>
      </c>
      <c r="E8" s="95" t="s">
        <v>137</v>
      </c>
      <c r="F8" s="256"/>
      <c r="G8" s="241"/>
      <c r="H8" s="241"/>
      <c r="I8" s="259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52.5">
      <c r="A9" s="96" t="s">
        <v>138</v>
      </c>
      <c r="B9" s="97" t="s">
        <v>139</v>
      </c>
      <c r="C9" s="98">
        <v>1</v>
      </c>
      <c r="D9" s="98">
        <v>2</v>
      </c>
      <c r="E9" s="98">
        <v>3</v>
      </c>
      <c r="F9" s="98">
        <v>4</v>
      </c>
      <c r="G9" s="99">
        <v>5</v>
      </c>
      <c r="H9" s="99">
        <v>6</v>
      </c>
      <c r="I9" s="100" t="s">
        <v>157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27">
      <c r="A10" s="265" t="s">
        <v>140</v>
      </c>
      <c r="B10" s="266"/>
      <c r="C10" s="266"/>
      <c r="D10" s="266"/>
      <c r="E10" s="266"/>
      <c r="F10" s="266"/>
      <c r="G10" s="266"/>
      <c r="H10" s="266"/>
      <c r="I10" s="267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27">
      <c r="A11" s="268" t="s">
        <v>173</v>
      </c>
      <c r="B11" s="269"/>
      <c r="C11" s="269"/>
      <c r="D11" s="269"/>
      <c r="E11" s="269"/>
      <c r="F11" s="269"/>
      <c r="G11" s="269"/>
      <c r="H11" s="269"/>
      <c r="I11" s="270"/>
    </row>
    <row r="12" spans="1:23" ht="26.25">
      <c r="A12" s="37" t="s">
        <v>175</v>
      </c>
      <c r="B12" s="38" t="s">
        <v>177</v>
      </c>
      <c r="C12" s="39"/>
      <c r="D12" s="39"/>
      <c r="E12" s="39"/>
      <c r="F12" s="57"/>
      <c r="G12" s="40"/>
      <c r="H12" s="40"/>
      <c r="I12" s="54"/>
    </row>
    <row r="13" spans="1:23" s="154" customFormat="1" ht="26.25">
      <c r="A13" s="149" t="s">
        <v>176</v>
      </c>
      <c r="B13" s="150" t="s">
        <v>178</v>
      </c>
      <c r="C13" s="151" t="s">
        <v>143</v>
      </c>
      <c r="D13" s="168">
        <v>294</v>
      </c>
      <c r="E13" s="168">
        <v>351</v>
      </c>
      <c r="F13" s="152">
        <v>394.43</v>
      </c>
      <c r="G13" s="155">
        <f>D13*F13</f>
        <v>115962.42</v>
      </c>
      <c r="H13" s="155">
        <f>E13*F13</f>
        <v>138444.93</v>
      </c>
      <c r="I13" s="155">
        <f>G13/H13*100</f>
        <v>83.760683760683762</v>
      </c>
    </row>
    <row r="14" spans="1:23" ht="26.25">
      <c r="A14" s="58" t="s">
        <v>142</v>
      </c>
      <c r="B14" s="41"/>
      <c r="C14" s="53" t="s">
        <v>155</v>
      </c>
      <c r="D14" s="42" t="s">
        <v>155</v>
      </c>
      <c r="E14" s="42" t="s">
        <v>155</v>
      </c>
      <c r="F14" s="43" t="s">
        <v>155</v>
      </c>
      <c r="G14" s="115">
        <f>G13</f>
        <v>115962.42</v>
      </c>
      <c r="H14" s="115">
        <f>H13</f>
        <v>138444.93</v>
      </c>
      <c r="I14" s="121">
        <f>G14/H14*100</f>
        <v>83.760683760683762</v>
      </c>
    </row>
    <row r="15" spans="1:23" ht="27">
      <c r="A15" s="268" t="s">
        <v>174</v>
      </c>
      <c r="B15" s="271"/>
      <c r="C15" s="271"/>
      <c r="D15" s="271"/>
      <c r="E15" s="271"/>
      <c r="F15" s="271"/>
      <c r="G15" s="271"/>
      <c r="H15" s="271"/>
      <c r="I15" s="272"/>
    </row>
    <row r="16" spans="1:23" ht="51">
      <c r="A16" s="37" t="s">
        <v>193</v>
      </c>
      <c r="B16" s="38" t="s">
        <v>188</v>
      </c>
    </row>
    <row r="17" spans="1:9" s="154" customFormat="1" ht="52.5">
      <c r="A17" s="149" t="s">
        <v>189</v>
      </c>
      <c r="B17" s="150" t="s">
        <v>190</v>
      </c>
      <c r="C17" s="151" t="s">
        <v>192</v>
      </c>
      <c r="D17" s="153">
        <v>9.4939999999999997E-2</v>
      </c>
      <c r="E17" s="153">
        <v>9.6750000000000003E-2</v>
      </c>
      <c r="F17" s="152">
        <v>272.37</v>
      </c>
      <c r="G17" s="153">
        <f>D17*F17</f>
        <v>25.858807800000001</v>
      </c>
      <c r="H17" s="153">
        <f>E17*F17</f>
        <v>26.3517975</v>
      </c>
      <c r="I17" s="153">
        <f>G17/H17*100</f>
        <v>98.129198966408268</v>
      </c>
    </row>
    <row r="18" spans="1:9" ht="51.75">
      <c r="A18" s="37" t="s">
        <v>179</v>
      </c>
      <c r="B18" s="38" t="s">
        <v>181</v>
      </c>
      <c r="C18" s="39"/>
      <c r="D18" s="151"/>
      <c r="E18" s="151"/>
      <c r="F18" s="54"/>
      <c r="G18" s="126"/>
      <c r="H18" s="126"/>
      <c r="I18" s="165"/>
    </row>
    <row r="19" spans="1:9" s="154" customFormat="1" ht="26.25">
      <c r="A19" s="149" t="s">
        <v>180</v>
      </c>
      <c r="B19" s="150" t="s">
        <v>182</v>
      </c>
      <c r="C19" s="151" t="s">
        <v>184</v>
      </c>
      <c r="D19" s="168">
        <v>14182</v>
      </c>
      <c r="E19" s="168">
        <v>14030</v>
      </c>
      <c r="F19" s="152">
        <v>50.93</v>
      </c>
      <c r="G19" s="153">
        <f>D19*F19</f>
        <v>722289.26</v>
      </c>
      <c r="H19" s="153">
        <f>E19*F19</f>
        <v>714547.9</v>
      </c>
      <c r="I19" s="153">
        <f>G19/H19*100</f>
        <v>101.08339272986457</v>
      </c>
    </row>
    <row r="20" spans="1:9" s="154" customFormat="1" ht="26.25">
      <c r="A20" s="149" t="s">
        <v>212</v>
      </c>
      <c r="B20" s="150" t="s">
        <v>183</v>
      </c>
      <c r="C20" s="151" t="s">
        <v>191</v>
      </c>
      <c r="D20" s="168">
        <v>90</v>
      </c>
      <c r="E20" s="168">
        <v>84</v>
      </c>
      <c r="F20" s="152">
        <v>5510.1</v>
      </c>
      <c r="G20" s="155">
        <f>D20*F20</f>
        <v>495909.00000000006</v>
      </c>
      <c r="H20" s="156">
        <f>E20*F20</f>
        <v>462848.4</v>
      </c>
      <c r="I20" s="155">
        <f>G20/H20*100</f>
        <v>107.14285714285714</v>
      </c>
    </row>
    <row r="21" spans="1:9" ht="27.75">
      <c r="A21" s="59" t="s">
        <v>142</v>
      </c>
      <c r="B21" s="55" t="s">
        <v>155</v>
      </c>
      <c r="C21" s="42" t="s">
        <v>155</v>
      </c>
      <c r="D21" s="42" t="s">
        <v>155</v>
      </c>
      <c r="E21" s="42" t="s">
        <v>155</v>
      </c>
      <c r="F21" s="43" t="s">
        <v>155</v>
      </c>
      <c r="G21" s="115">
        <f>G17+G19+G20</f>
        <v>1218224.1188078001</v>
      </c>
      <c r="H21" s="115">
        <f>H17+H19+H20</f>
        <v>1177422.6517975</v>
      </c>
      <c r="I21" s="115">
        <f>G21/H21*100</f>
        <v>103.46532037140707</v>
      </c>
    </row>
    <row r="22" spans="1:9" ht="71.25" customHeight="1">
      <c r="A22" s="60" t="s">
        <v>33</v>
      </c>
      <c r="B22" s="56" t="s">
        <v>155</v>
      </c>
      <c r="C22" s="42" t="s">
        <v>155</v>
      </c>
      <c r="D22" s="42" t="s">
        <v>155</v>
      </c>
      <c r="E22" s="42" t="s">
        <v>155</v>
      </c>
      <c r="F22" s="42" t="s">
        <v>155</v>
      </c>
      <c r="G22" s="119">
        <f>G14+G21</f>
        <v>1334186.5388078</v>
      </c>
      <c r="H22" s="119">
        <f>H14+H21</f>
        <v>1315867.5817974999</v>
      </c>
      <c r="I22" s="119">
        <f>G22/H22*100</f>
        <v>101.39215809126296</v>
      </c>
    </row>
    <row r="23" spans="1:9" ht="27">
      <c r="A23" s="260" t="s">
        <v>36</v>
      </c>
      <c r="B23" s="261"/>
      <c r="C23" s="261"/>
      <c r="D23" s="261"/>
      <c r="E23" s="261"/>
      <c r="F23" s="261"/>
      <c r="G23" s="261"/>
      <c r="H23" s="261"/>
      <c r="I23" s="262"/>
    </row>
    <row r="24" spans="1:9" s="154" customFormat="1" ht="26.25">
      <c r="A24" s="162" t="s">
        <v>34</v>
      </c>
      <c r="B24" s="163"/>
      <c r="C24" s="151" t="s">
        <v>141</v>
      </c>
      <c r="D24" s="151">
        <v>487.7</v>
      </c>
      <c r="E24" s="168">
        <v>388.9</v>
      </c>
      <c r="F24" s="152">
        <v>1500</v>
      </c>
      <c r="G24" s="153">
        <f>D24*F24</f>
        <v>731550</v>
      </c>
      <c r="H24" s="153">
        <f>E24*F24</f>
        <v>583350</v>
      </c>
      <c r="I24" s="153">
        <f>G24/H24*100</f>
        <v>125.40498842890204</v>
      </c>
    </row>
    <row r="25" spans="1:9" s="154" customFormat="1" ht="26.25">
      <c r="A25" s="162" t="s">
        <v>35</v>
      </c>
      <c r="B25" s="163"/>
      <c r="C25" s="151" t="s">
        <v>141</v>
      </c>
      <c r="D25" s="168">
        <v>650.79999999999995</v>
      </c>
      <c r="E25" s="168">
        <v>617.29999999999995</v>
      </c>
      <c r="F25" s="152">
        <v>296.3</v>
      </c>
      <c r="G25" s="153">
        <f>D25*F25</f>
        <v>192832.04</v>
      </c>
      <c r="H25" s="153">
        <f>E25*F25</f>
        <v>182905.99</v>
      </c>
      <c r="I25" s="153">
        <f>G25/H25*100</f>
        <v>105.42685890166857</v>
      </c>
    </row>
    <row r="26" spans="1:9" s="154" customFormat="1" ht="26.25">
      <c r="A26" s="162" t="s">
        <v>217</v>
      </c>
      <c r="B26" s="169"/>
      <c r="C26" s="170" t="s">
        <v>141</v>
      </c>
      <c r="D26" s="172">
        <v>12464</v>
      </c>
      <c r="E26" s="172">
        <v>9658</v>
      </c>
      <c r="F26" s="171">
        <v>109.5</v>
      </c>
      <c r="G26" s="153">
        <f>D26*F26</f>
        <v>1364808</v>
      </c>
      <c r="H26" s="153">
        <f>E26*F26</f>
        <v>1057551</v>
      </c>
      <c r="I26" s="153">
        <f>G26/H26*100</f>
        <v>129.05363429281425</v>
      </c>
    </row>
    <row r="27" spans="1:9" ht="27.75">
      <c r="A27" s="59" t="s">
        <v>142</v>
      </c>
      <c r="B27" s="55" t="s">
        <v>155</v>
      </c>
      <c r="C27" s="42" t="s">
        <v>155</v>
      </c>
      <c r="D27" s="42" t="s">
        <v>155</v>
      </c>
      <c r="E27" s="42" t="s">
        <v>155</v>
      </c>
      <c r="F27" s="43" t="s">
        <v>155</v>
      </c>
      <c r="G27" s="115">
        <f>G24+G25+G26</f>
        <v>2289190.04</v>
      </c>
      <c r="H27" s="115">
        <f>H24+H25+H26</f>
        <v>1823806.99</v>
      </c>
      <c r="I27" s="115">
        <f>G27/H27*100</f>
        <v>125.51712174323886</v>
      </c>
    </row>
    <row r="28" spans="1:9">
      <c r="A28" s="44"/>
      <c r="B28" s="45"/>
      <c r="C28" s="44"/>
      <c r="D28" s="44"/>
      <c r="E28" s="44"/>
      <c r="F28" s="44"/>
    </row>
    <row r="29" spans="1:9" ht="26.25">
      <c r="A29" s="263" t="s">
        <v>37</v>
      </c>
      <c r="B29" s="263"/>
      <c r="C29" s="263"/>
      <c r="D29" s="263"/>
      <c r="E29" s="263"/>
      <c r="F29" s="263"/>
      <c r="G29" s="89"/>
      <c r="H29" s="89"/>
      <c r="I29" s="89"/>
    </row>
    <row r="30" spans="1:9" ht="26.25">
      <c r="A30" s="90" t="s">
        <v>45</v>
      </c>
      <c r="B30" s="91"/>
      <c r="C30" s="90"/>
      <c r="D30" s="90"/>
      <c r="E30" s="90"/>
      <c r="F30" s="90"/>
      <c r="G30" s="89"/>
      <c r="H30" s="89"/>
      <c r="I30" s="89"/>
    </row>
    <row r="31" spans="1:9" ht="61.9" customHeight="1">
      <c r="A31" s="264" t="s">
        <v>38</v>
      </c>
      <c r="B31" s="264"/>
      <c r="C31" s="264"/>
      <c r="D31" s="264"/>
      <c r="E31" s="264"/>
      <c r="F31" s="264"/>
      <c r="G31" s="264"/>
      <c r="H31" s="264"/>
      <c r="I31" s="264"/>
    </row>
    <row r="32" spans="1:9">
      <c r="A32" s="44"/>
      <c r="B32" s="45"/>
      <c r="C32" s="44"/>
      <c r="D32" s="44"/>
      <c r="E32" s="44"/>
      <c r="F32" s="44"/>
    </row>
    <row r="33" spans="1:6">
      <c r="A33" s="44"/>
      <c r="B33" s="45"/>
      <c r="C33" s="44"/>
      <c r="D33" s="44"/>
      <c r="E33" s="44"/>
      <c r="F33" s="44"/>
    </row>
    <row r="34" spans="1:6">
      <c r="A34" s="44"/>
      <c r="B34" s="45"/>
      <c r="C34" s="44"/>
      <c r="D34" s="44"/>
      <c r="E34" s="44"/>
      <c r="F34" s="44"/>
    </row>
    <row r="35" spans="1:6">
      <c r="B35" s="35"/>
    </row>
    <row r="36" spans="1:6">
      <c r="B36" s="35"/>
    </row>
    <row r="37" spans="1:6">
      <c r="B37" s="35"/>
    </row>
    <row r="38" spans="1:6">
      <c r="B38" s="35"/>
    </row>
    <row r="39" spans="1:6">
      <c r="B39" s="35"/>
    </row>
    <row r="40" spans="1:6">
      <c r="B40" s="35"/>
    </row>
    <row r="41" spans="1:6">
      <c r="B41" s="35"/>
    </row>
    <row r="42" spans="1:6">
      <c r="B42" s="35"/>
    </row>
    <row r="43" spans="1:6">
      <c r="B43" s="35"/>
    </row>
    <row r="44" spans="1:6">
      <c r="B44" s="35"/>
    </row>
    <row r="45" spans="1:6">
      <c r="B45" s="35"/>
    </row>
    <row r="46" spans="1:6">
      <c r="B46" s="35"/>
    </row>
    <row r="47" spans="1:6">
      <c r="B47" s="35"/>
    </row>
    <row r="48" spans="1:6">
      <c r="B48" s="35"/>
    </row>
    <row r="49" spans="2:2">
      <c r="B49" s="35"/>
    </row>
    <row r="50" spans="2:2">
      <c r="B50" s="35"/>
    </row>
    <row r="51" spans="2:2">
      <c r="B51" s="35"/>
    </row>
    <row r="52" spans="2:2">
      <c r="B52" s="35"/>
    </row>
    <row r="53" spans="2:2">
      <c r="B53" s="35"/>
    </row>
    <row r="54" spans="2:2">
      <c r="B54" s="35"/>
    </row>
    <row r="55" spans="2:2">
      <c r="B55" s="35"/>
    </row>
    <row r="56" spans="2:2">
      <c r="B56" s="35"/>
    </row>
    <row r="57" spans="2:2">
      <c r="B57" s="35"/>
    </row>
    <row r="58" spans="2:2">
      <c r="B58" s="35"/>
    </row>
    <row r="59" spans="2:2">
      <c r="B59" s="35"/>
    </row>
    <row r="60" spans="2:2">
      <c r="B60" s="35"/>
    </row>
    <row r="61" spans="2:2">
      <c r="B61" s="35"/>
    </row>
    <row r="62" spans="2:2">
      <c r="B62" s="35"/>
    </row>
    <row r="63" spans="2:2">
      <c r="B63" s="35"/>
    </row>
    <row r="64" spans="2:2">
      <c r="B64" s="35"/>
    </row>
    <row r="65" spans="2:2">
      <c r="B65" s="35"/>
    </row>
    <row r="66" spans="2:2">
      <c r="B66" s="35"/>
    </row>
    <row r="67" spans="2:2">
      <c r="B67" s="35"/>
    </row>
    <row r="68" spans="2:2">
      <c r="B68" s="35"/>
    </row>
    <row r="69" spans="2:2">
      <c r="B69" s="35"/>
    </row>
    <row r="70" spans="2:2">
      <c r="B70" s="35"/>
    </row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  <row r="76" spans="2:2">
      <c r="B76" s="35"/>
    </row>
    <row r="77" spans="2:2">
      <c r="B77" s="35"/>
    </row>
    <row r="78" spans="2:2">
      <c r="B78" s="35"/>
    </row>
    <row r="79" spans="2:2">
      <c r="B79" s="35"/>
    </row>
    <row r="80" spans="2:2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  <row r="122" spans="2:2">
      <c r="B122" s="35"/>
    </row>
    <row r="123" spans="2:2">
      <c r="B123" s="35"/>
    </row>
    <row r="124" spans="2:2">
      <c r="B124" s="35"/>
    </row>
    <row r="125" spans="2:2">
      <c r="B125" s="35"/>
    </row>
    <row r="126" spans="2:2">
      <c r="B126" s="35"/>
    </row>
    <row r="127" spans="2:2">
      <c r="B127" s="35"/>
    </row>
    <row r="128" spans="2:2">
      <c r="B128" s="35"/>
    </row>
    <row r="129" spans="2:2">
      <c r="B129" s="35"/>
    </row>
    <row r="130" spans="2:2">
      <c r="B130" s="35"/>
    </row>
    <row r="131" spans="2:2">
      <c r="B131" s="35"/>
    </row>
    <row r="132" spans="2:2">
      <c r="B132" s="35"/>
    </row>
    <row r="133" spans="2:2">
      <c r="B133" s="35"/>
    </row>
    <row r="134" spans="2:2">
      <c r="B134" s="35"/>
    </row>
    <row r="135" spans="2:2">
      <c r="B135" s="35"/>
    </row>
    <row r="136" spans="2:2">
      <c r="B136" s="35"/>
    </row>
    <row r="137" spans="2:2">
      <c r="B137" s="35"/>
    </row>
    <row r="138" spans="2:2">
      <c r="B138" s="35"/>
    </row>
    <row r="139" spans="2:2">
      <c r="B139" s="35"/>
    </row>
    <row r="140" spans="2:2">
      <c r="B140" s="35"/>
    </row>
    <row r="141" spans="2:2">
      <c r="B141" s="35"/>
    </row>
    <row r="142" spans="2:2">
      <c r="B142" s="35"/>
    </row>
    <row r="143" spans="2:2">
      <c r="B143" s="35"/>
    </row>
    <row r="144" spans="2:2">
      <c r="B144" s="35"/>
    </row>
    <row r="145" spans="2:2">
      <c r="B145" s="35"/>
    </row>
    <row r="146" spans="2:2">
      <c r="B146" s="35"/>
    </row>
    <row r="147" spans="2:2">
      <c r="B147" s="35"/>
    </row>
    <row r="148" spans="2:2">
      <c r="B148" s="35"/>
    </row>
    <row r="149" spans="2:2">
      <c r="B149" s="35"/>
    </row>
    <row r="150" spans="2:2">
      <c r="B150" s="35"/>
    </row>
    <row r="151" spans="2:2">
      <c r="B151" s="35"/>
    </row>
    <row r="152" spans="2:2">
      <c r="B152" s="35"/>
    </row>
    <row r="153" spans="2:2">
      <c r="B153" s="35"/>
    </row>
    <row r="154" spans="2:2">
      <c r="B154" s="35"/>
    </row>
    <row r="155" spans="2:2">
      <c r="B155" s="35"/>
    </row>
    <row r="156" spans="2:2">
      <c r="B156" s="35"/>
    </row>
    <row r="157" spans="2:2">
      <c r="B157" s="35"/>
    </row>
    <row r="158" spans="2:2">
      <c r="B158" s="35"/>
    </row>
    <row r="159" spans="2:2">
      <c r="B159" s="35"/>
    </row>
    <row r="160" spans="2:2">
      <c r="B160" s="35"/>
    </row>
    <row r="161" spans="2:2">
      <c r="B161" s="35"/>
    </row>
    <row r="162" spans="2:2">
      <c r="B162" s="35"/>
    </row>
    <row r="163" spans="2:2">
      <c r="B163" s="35"/>
    </row>
    <row r="164" spans="2:2">
      <c r="B164" s="35"/>
    </row>
    <row r="165" spans="2:2">
      <c r="B165" s="35"/>
    </row>
    <row r="166" spans="2:2">
      <c r="B166" s="35"/>
    </row>
    <row r="167" spans="2:2">
      <c r="B167" s="35"/>
    </row>
    <row r="168" spans="2:2">
      <c r="B168" s="35"/>
    </row>
    <row r="169" spans="2:2">
      <c r="B169" s="35"/>
    </row>
    <row r="170" spans="2:2">
      <c r="B170" s="35"/>
    </row>
    <row r="171" spans="2:2">
      <c r="B171" s="35"/>
    </row>
    <row r="172" spans="2:2">
      <c r="B172" s="35"/>
    </row>
    <row r="173" spans="2:2">
      <c r="B173" s="35"/>
    </row>
    <row r="174" spans="2:2">
      <c r="B174" s="35"/>
    </row>
    <row r="175" spans="2:2">
      <c r="B175" s="35"/>
    </row>
    <row r="176" spans="2:2">
      <c r="B176" s="35"/>
    </row>
    <row r="177" spans="2:2">
      <c r="B177" s="35"/>
    </row>
    <row r="178" spans="2:2">
      <c r="B178" s="35"/>
    </row>
    <row r="179" spans="2:2">
      <c r="B179" s="35"/>
    </row>
    <row r="180" spans="2:2">
      <c r="B180" s="35"/>
    </row>
    <row r="181" spans="2:2">
      <c r="B181" s="35"/>
    </row>
    <row r="182" spans="2:2">
      <c r="B182" s="35"/>
    </row>
    <row r="183" spans="2:2">
      <c r="B183" s="35"/>
    </row>
    <row r="184" spans="2:2">
      <c r="B184" s="35"/>
    </row>
    <row r="185" spans="2:2">
      <c r="B185" s="35"/>
    </row>
    <row r="186" spans="2:2">
      <c r="B186" s="35"/>
    </row>
    <row r="187" spans="2:2">
      <c r="B187" s="35"/>
    </row>
    <row r="188" spans="2:2">
      <c r="B188" s="35"/>
    </row>
    <row r="189" spans="2:2">
      <c r="B189" s="35"/>
    </row>
    <row r="190" spans="2:2">
      <c r="B190" s="35"/>
    </row>
    <row r="191" spans="2:2">
      <c r="B191" s="35"/>
    </row>
    <row r="192" spans="2:2">
      <c r="B192" s="35"/>
    </row>
    <row r="193" spans="2:2">
      <c r="B193" s="35"/>
    </row>
    <row r="194" spans="2:2">
      <c r="B194" s="35"/>
    </row>
    <row r="195" spans="2:2">
      <c r="B195" s="35"/>
    </row>
    <row r="196" spans="2:2">
      <c r="B196" s="35"/>
    </row>
    <row r="197" spans="2:2">
      <c r="B197" s="35"/>
    </row>
    <row r="198" spans="2:2">
      <c r="B198" s="35"/>
    </row>
    <row r="199" spans="2:2">
      <c r="B199" s="35"/>
    </row>
    <row r="200" spans="2:2">
      <c r="B200" s="35"/>
    </row>
    <row r="201" spans="2:2">
      <c r="B201" s="35"/>
    </row>
    <row r="202" spans="2:2">
      <c r="B202" s="35"/>
    </row>
    <row r="203" spans="2:2">
      <c r="B203" s="35"/>
    </row>
    <row r="204" spans="2:2">
      <c r="B204" s="35"/>
    </row>
    <row r="205" spans="2:2">
      <c r="B205" s="35"/>
    </row>
    <row r="206" spans="2:2">
      <c r="B206" s="35"/>
    </row>
    <row r="207" spans="2:2">
      <c r="B207" s="35"/>
    </row>
    <row r="208" spans="2:2">
      <c r="B208" s="35"/>
    </row>
    <row r="209" spans="2:2">
      <c r="B209" s="35"/>
    </row>
    <row r="210" spans="2:2">
      <c r="B210" s="35"/>
    </row>
    <row r="211" spans="2:2">
      <c r="B211" s="35"/>
    </row>
    <row r="212" spans="2:2">
      <c r="B212" s="35"/>
    </row>
    <row r="213" spans="2:2">
      <c r="B213" s="35"/>
    </row>
    <row r="214" spans="2:2">
      <c r="B214" s="35"/>
    </row>
    <row r="215" spans="2:2">
      <c r="B215" s="35"/>
    </row>
    <row r="216" spans="2:2">
      <c r="B216" s="35"/>
    </row>
    <row r="217" spans="2:2">
      <c r="B217" s="35"/>
    </row>
    <row r="218" spans="2:2">
      <c r="B218" s="35"/>
    </row>
    <row r="219" spans="2:2">
      <c r="B219" s="35"/>
    </row>
    <row r="220" spans="2:2">
      <c r="B220" s="35"/>
    </row>
    <row r="221" spans="2:2">
      <c r="B221" s="35"/>
    </row>
    <row r="222" spans="2:2">
      <c r="B222" s="35"/>
    </row>
    <row r="223" spans="2:2">
      <c r="B223" s="35"/>
    </row>
    <row r="224" spans="2:2">
      <c r="B224" s="35"/>
    </row>
    <row r="225" spans="2:2">
      <c r="B225" s="35"/>
    </row>
    <row r="226" spans="2:2">
      <c r="B226" s="35"/>
    </row>
    <row r="227" spans="2:2">
      <c r="B227" s="35"/>
    </row>
    <row r="228" spans="2:2">
      <c r="B228" s="35"/>
    </row>
    <row r="229" spans="2:2">
      <c r="B229" s="35"/>
    </row>
    <row r="230" spans="2:2">
      <c r="B230" s="35"/>
    </row>
    <row r="231" spans="2:2">
      <c r="B231" s="35"/>
    </row>
    <row r="232" spans="2:2">
      <c r="B232" s="35"/>
    </row>
    <row r="233" spans="2:2">
      <c r="B233" s="35"/>
    </row>
    <row r="234" spans="2:2">
      <c r="B234" s="35"/>
    </row>
    <row r="235" spans="2:2">
      <c r="B235" s="35"/>
    </row>
    <row r="236" spans="2:2">
      <c r="B236" s="35"/>
    </row>
    <row r="237" spans="2:2">
      <c r="B237" s="35"/>
    </row>
    <row r="238" spans="2:2">
      <c r="B238" s="35"/>
    </row>
    <row r="239" spans="2:2">
      <c r="B239" s="35"/>
    </row>
    <row r="240" spans="2:2">
      <c r="B240" s="35"/>
    </row>
    <row r="241" spans="2:2">
      <c r="B241" s="35"/>
    </row>
    <row r="242" spans="2:2">
      <c r="B242" s="35"/>
    </row>
    <row r="243" spans="2:2">
      <c r="B243" s="35"/>
    </row>
    <row r="244" spans="2:2">
      <c r="B244" s="35"/>
    </row>
    <row r="245" spans="2:2">
      <c r="B245" s="35"/>
    </row>
    <row r="246" spans="2:2">
      <c r="B246" s="35"/>
    </row>
    <row r="247" spans="2:2">
      <c r="B247" s="35"/>
    </row>
    <row r="248" spans="2:2">
      <c r="B248" s="35"/>
    </row>
    <row r="249" spans="2:2">
      <c r="B249" s="35"/>
    </row>
    <row r="250" spans="2:2">
      <c r="B250" s="35"/>
    </row>
    <row r="251" spans="2:2">
      <c r="B251" s="35"/>
    </row>
    <row r="252" spans="2:2">
      <c r="B252" s="35"/>
    </row>
    <row r="253" spans="2:2">
      <c r="B253" s="35"/>
    </row>
    <row r="254" spans="2:2">
      <c r="B254" s="35"/>
    </row>
    <row r="255" spans="2:2">
      <c r="B255" s="35"/>
    </row>
    <row r="256" spans="2:2">
      <c r="B256" s="35"/>
    </row>
    <row r="257" spans="2:2">
      <c r="B257" s="35"/>
    </row>
    <row r="258" spans="2:2">
      <c r="B258" s="35"/>
    </row>
    <row r="259" spans="2:2">
      <c r="B259" s="35"/>
    </row>
    <row r="260" spans="2:2">
      <c r="B260" s="35"/>
    </row>
    <row r="261" spans="2:2">
      <c r="B261" s="35"/>
    </row>
    <row r="262" spans="2:2">
      <c r="B262" s="35"/>
    </row>
    <row r="263" spans="2:2">
      <c r="B263" s="35"/>
    </row>
    <row r="264" spans="2:2">
      <c r="B264" s="35"/>
    </row>
    <row r="265" spans="2:2">
      <c r="B265" s="35"/>
    </row>
    <row r="266" spans="2:2">
      <c r="B266" s="35"/>
    </row>
    <row r="267" spans="2:2">
      <c r="B267" s="35"/>
    </row>
    <row r="268" spans="2:2">
      <c r="B268" s="35"/>
    </row>
    <row r="269" spans="2:2">
      <c r="B269" s="35"/>
    </row>
    <row r="270" spans="2:2">
      <c r="B270" s="35"/>
    </row>
    <row r="271" spans="2:2">
      <c r="B271" s="35"/>
    </row>
    <row r="272" spans="2:2">
      <c r="B272" s="35"/>
    </row>
    <row r="273" spans="2:2">
      <c r="B273" s="35"/>
    </row>
    <row r="274" spans="2:2">
      <c r="B274" s="35"/>
    </row>
    <row r="275" spans="2:2">
      <c r="B275" s="35"/>
    </row>
    <row r="276" spans="2:2">
      <c r="B276" s="35"/>
    </row>
    <row r="277" spans="2:2">
      <c r="B277" s="35"/>
    </row>
    <row r="278" spans="2:2">
      <c r="B278" s="35"/>
    </row>
    <row r="279" spans="2:2">
      <c r="B279" s="35"/>
    </row>
    <row r="280" spans="2:2">
      <c r="B280" s="35"/>
    </row>
    <row r="281" spans="2:2">
      <c r="B281" s="35"/>
    </row>
    <row r="282" spans="2:2">
      <c r="B282" s="35"/>
    </row>
    <row r="283" spans="2:2">
      <c r="B283" s="35"/>
    </row>
    <row r="284" spans="2:2">
      <c r="B284" s="35"/>
    </row>
    <row r="285" spans="2:2">
      <c r="B285" s="35"/>
    </row>
    <row r="286" spans="2:2">
      <c r="B286" s="35"/>
    </row>
    <row r="287" spans="2:2">
      <c r="B287" s="35"/>
    </row>
    <row r="288" spans="2:2">
      <c r="B288" s="35"/>
    </row>
    <row r="289" spans="2:2">
      <c r="B289" s="35"/>
    </row>
    <row r="290" spans="2:2">
      <c r="B290" s="35"/>
    </row>
    <row r="291" spans="2:2">
      <c r="B291" s="35"/>
    </row>
    <row r="292" spans="2:2">
      <c r="B292" s="35"/>
    </row>
    <row r="293" spans="2:2">
      <c r="B293" s="35"/>
    </row>
    <row r="294" spans="2:2">
      <c r="B294" s="35"/>
    </row>
    <row r="295" spans="2:2">
      <c r="B295" s="35"/>
    </row>
    <row r="296" spans="2:2">
      <c r="B296" s="35"/>
    </row>
    <row r="297" spans="2:2">
      <c r="B297" s="35"/>
    </row>
    <row r="298" spans="2:2">
      <c r="B298" s="35"/>
    </row>
    <row r="299" spans="2:2">
      <c r="B299" s="35"/>
    </row>
    <row r="300" spans="2:2">
      <c r="B300" s="35"/>
    </row>
    <row r="301" spans="2:2">
      <c r="B301" s="35"/>
    </row>
    <row r="302" spans="2:2">
      <c r="B302" s="35"/>
    </row>
    <row r="303" spans="2:2">
      <c r="B303" s="35"/>
    </row>
    <row r="304" spans="2:2">
      <c r="B304" s="35"/>
    </row>
    <row r="305" spans="2:2">
      <c r="B305" s="35"/>
    </row>
    <row r="306" spans="2:2">
      <c r="B306" s="35"/>
    </row>
    <row r="307" spans="2:2">
      <c r="B307" s="35"/>
    </row>
    <row r="308" spans="2:2">
      <c r="B308" s="35"/>
    </row>
    <row r="309" spans="2:2">
      <c r="B309" s="35"/>
    </row>
    <row r="310" spans="2:2">
      <c r="B310" s="35"/>
    </row>
    <row r="311" spans="2:2">
      <c r="B311" s="35"/>
    </row>
    <row r="312" spans="2:2">
      <c r="B312" s="35"/>
    </row>
    <row r="313" spans="2:2">
      <c r="B313" s="35"/>
    </row>
    <row r="314" spans="2:2">
      <c r="B314" s="35"/>
    </row>
    <row r="315" spans="2:2">
      <c r="B315" s="35"/>
    </row>
    <row r="316" spans="2:2">
      <c r="B316" s="35"/>
    </row>
    <row r="317" spans="2:2">
      <c r="B317" s="35"/>
    </row>
    <row r="318" spans="2:2">
      <c r="B318" s="35"/>
    </row>
    <row r="319" spans="2:2">
      <c r="B319" s="35"/>
    </row>
    <row r="320" spans="2:2">
      <c r="B320" s="35"/>
    </row>
    <row r="321" spans="2:2">
      <c r="B321" s="35"/>
    </row>
    <row r="322" spans="2:2">
      <c r="B322" s="35"/>
    </row>
    <row r="323" spans="2:2">
      <c r="B323" s="35"/>
    </row>
    <row r="324" spans="2:2">
      <c r="B324" s="35"/>
    </row>
    <row r="325" spans="2:2">
      <c r="B325" s="35"/>
    </row>
    <row r="326" spans="2:2">
      <c r="B326" s="35"/>
    </row>
    <row r="327" spans="2:2">
      <c r="B327" s="35"/>
    </row>
    <row r="328" spans="2:2">
      <c r="B328" s="35"/>
    </row>
    <row r="329" spans="2:2">
      <c r="B329" s="35"/>
    </row>
    <row r="330" spans="2:2">
      <c r="B330" s="35"/>
    </row>
    <row r="331" spans="2:2">
      <c r="B331" s="35"/>
    </row>
    <row r="332" spans="2:2">
      <c r="B332" s="35"/>
    </row>
    <row r="333" spans="2:2">
      <c r="B333" s="35"/>
    </row>
    <row r="334" spans="2:2">
      <c r="B334" s="35"/>
    </row>
    <row r="335" spans="2:2">
      <c r="B335" s="35"/>
    </row>
    <row r="336" spans="2:2">
      <c r="B336" s="35"/>
    </row>
    <row r="337" spans="2:2">
      <c r="B337" s="35"/>
    </row>
    <row r="338" spans="2:2">
      <c r="B338" s="35"/>
    </row>
    <row r="339" spans="2:2">
      <c r="B339" s="35"/>
    </row>
    <row r="340" spans="2:2">
      <c r="B340" s="35"/>
    </row>
    <row r="341" spans="2:2">
      <c r="B341" s="35"/>
    </row>
    <row r="342" spans="2:2">
      <c r="B342" s="35"/>
    </row>
    <row r="343" spans="2:2">
      <c r="B343" s="35"/>
    </row>
    <row r="344" spans="2:2">
      <c r="B344" s="35"/>
    </row>
    <row r="345" spans="2:2">
      <c r="B345" s="35"/>
    </row>
    <row r="346" spans="2:2">
      <c r="B346" s="35"/>
    </row>
    <row r="347" spans="2:2">
      <c r="B347" s="35"/>
    </row>
    <row r="348" spans="2:2">
      <c r="B348" s="35"/>
    </row>
    <row r="349" spans="2:2">
      <c r="B349" s="35"/>
    </row>
    <row r="350" spans="2:2">
      <c r="B350" s="35"/>
    </row>
    <row r="351" spans="2:2">
      <c r="B351" s="35"/>
    </row>
    <row r="352" spans="2:2">
      <c r="B352" s="35"/>
    </row>
    <row r="353" spans="2:2">
      <c r="B353" s="35"/>
    </row>
    <row r="354" spans="2:2">
      <c r="B354" s="35"/>
    </row>
    <row r="355" spans="2:2">
      <c r="B355" s="35"/>
    </row>
    <row r="356" spans="2:2">
      <c r="B356" s="35"/>
    </row>
    <row r="357" spans="2:2">
      <c r="B357" s="35"/>
    </row>
    <row r="358" spans="2:2">
      <c r="B358" s="35"/>
    </row>
    <row r="359" spans="2:2">
      <c r="B359" s="35"/>
    </row>
    <row r="360" spans="2:2">
      <c r="B360" s="35"/>
    </row>
    <row r="361" spans="2:2">
      <c r="B361" s="35"/>
    </row>
    <row r="362" spans="2:2">
      <c r="B362" s="35"/>
    </row>
    <row r="363" spans="2:2">
      <c r="B363" s="35"/>
    </row>
    <row r="364" spans="2:2">
      <c r="B364" s="35"/>
    </row>
    <row r="365" spans="2:2">
      <c r="B365" s="35"/>
    </row>
    <row r="366" spans="2:2">
      <c r="B366" s="35"/>
    </row>
    <row r="367" spans="2:2">
      <c r="B367" s="35"/>
    </row>
    <row r="368" spans="2:2">
      <c r="B368" s="35"/>
    </row>
    <row r="369" spans="2:2">
      <c r="B369" s="35"/>
    </row>
    <row r="370" spans="2:2">
      <c r="B370" s="35"/>
    </row>
    <row r="371" spans="2:2">
      <c r="B371" s="35"/>
    </row>
    <row r="372" spans="2:2">
      <c r="B372" s="35"/>
    </row>
    <row r="373" spans="2:2">
      <c r="B373" s="35"/>
    </row>
    <row r="374" spans="2:2">
      <c r="B374" s="35"/>
    </row>
    <row r="375" spans="2:2">
      <c r="B375" s="35"/>
    </row>
    <row r="376" spans="2:2">
      <c r="B376" s="35"/>
    </row>
    <row r="377" spans="2:2">
      <c r="B377" s="35"/>
    </row>
    <row r="378" spans="2:2">
      <c r="B378" s="35"/>
    </row>
    <row r="379" spans="2:2">
      <c r="B379" s="35"/>
    </row>
    <row r="380" spans="2:2">
      <c r="B380" s="35"/>
    </row>
    <row r="381" spans="2:2">
      <c r="B381" s="35"/>
    </row>
    <row r="382" spans="2:2">
      <c r="B382" s="35"/>
    </row>
    <row r="383" spans="2:2">
      <c r="B383" s="35"/>
    </row>
    <row r="384" spans="2:2">
      <c r="B384" s="35"/>
    </row>
    <row r="385" spans="2:2">
      <c r="B385" s="35"/>
    </row>
    <row r="386" spans="2:2">
      <c r="B386" s="35"/>
    </row>
    <row r="387" spans="2:2">
      <c r="B387" s="35"/>
    </row>
    <row r="388" spans="2:2">
      <c r="B388" s="35"/>
    </row>
    <row r="389" spans="2:2">
      <c r="B389" s="35"/>
    </row>
    <row r="390" spans="2:2">
      <c r="B390" s="35"/>
    </row>
    <row r="391" spans="2:2">
      <c r="B391" s="35"/>
    </row>
    <row r="392" spans="2:2">
      <c r="B392" s="35"/>
    </row>
    <row r="393" spans="2:2">
      <c r="B393" s="35"/>
    </row>
    <row r="394" spans="2:2">
      <c r="B394" s="35"/>
    </row>
    <row r="395" spans="2:2">
      <c r="B395" s="35"/>
    </row>
    <row r="396" spans="2:2">
      <c r="B396" s="35"/>
    </row>
    <row r="397" spans="2:2">
      <c r="B397" s="35"/>
    </row>
    <row r="398" spans="2:2">
      <c r="B398" s="35"/>
    </row>
    <row r="399" spans="2:2">
      <c r="B399" s="35"/>
    </row>
    <row r="400" spans="2:2">
      <c r="B400" s="35"/>
    </row>
    <row r="401" spans="2:2">
      <c r="B401" s="35"/>
    </row>
    <row r="402" spans="2:2">
      <c r="B402" s="35"/>
    </row>
    <row r="403" spans="2:2">
      <c r="B403" s="35"/>
    </row>
    <row r="404" spans="2:2">
      <c r="B404" s="35"/>
    </row>
    <row r="405" spans="2:2">
      <c r="B405" s="35"/>
    </row>
    <row r="406" spans="2:2">
      <c r="B406" s="35"/>
    </row>
    <row r="407" spans="2:2">
      <c r="B407" s="35"/>
    </row>
    <row r="408" spans="2:2">
      <c r="B408" s="35"/>
    </row>
    <row r="409" spans="2:2">
      <c r="B409" s="35"/>
    </row>
    <row r="410" spans="2:2">
      <c r="B410" s="35"/>
    </row>
    <row r="411" spans="2:2">
      <c r="B411" s="35"/>
    </row>
    <row r="412" spans="2:2">
      <c r="B412" s="35"/>
    </row>
    <row r="413" spans="2:2">
      <c r="B413" s="35"/>
    </row>
    <row r="414" spans="2:2">
      <c r="B414" s="35"/>
    </row>
    <row r="415" spans="2:2">
      <c r="B415" s="35"/>
    </row>
    <row r="416" spans="2:2">
      <c r="B416" s="35"/>
    </row>
    <row r="417" spans="2:2">
      <c r="B417" s="35"/>
    </row>
    <row r="418" spans="2:2">
      <c r="B418" s="35"/>
    </row>
    <row r="419" spans="2:2">
      <c r="B419" s="35"/>
    </row>
    <row r="420" spans="2:2">
      <c r="B420" s="35"/>
    </row>
    <row r="421" spans="2:2">
      <c r="B421" s="35"/>
    </row>
    <row r="422" spans="2:2">
      <c r="B422" s="35"/>
    </row>
    <row r="423" spans="2:2">
      <c r="B423" s="35"/>
    </row>
    <row r="424" spans="2:2">
      <c r="B424" s="35"/>
    </row>
    <row r="425" spans="2:2">
      <c r="B425" s="35"/>
    </row>
    <row r="426" spans="2:2">
      <c r="B426" s="35"/>
    </row>
    <row r="427" spans="2:2">
      <c r="B427" s="35"/>
    </row>
    <row r="428" spans="2:2">
      <c r="B428" s="35"/>
    </row>
    <row r="429" spans="2:2">
      <c r="B429" s="35"/>
    </row>
    <row r="430" spans="2:2">
      <c r="B430" s="35"/>
    </row>
    <row r="431" spans="2:2">
      <c r="B431" s="35"/>
    </row>
    <row r="432" spans="2:2">
      <c r="B432" s="35"/>
    </row>
    <row r="433" spans="2:2">
      <c r="B433" s="35"/>
    </row>
    <row r="434" spans="2:2">
      <c r="B434" s="35"/>
    </row>
    <row r="435" spans="2:2">
      <c r="B435" s="35"/>
    </row>
    <row r="436" spans="2:2">
      <c r="B436" s="35"/>
    </row>
    <row r="437" spans="2:2">
      <c r="B437" s="35"/>
    </row>
    <row r="438" spans="2:2">
      <c r="B438" s="35"/>
    </row>
    <row r="439" spans="2:2">
      <c r="B439" s="35"/>
    </row>
    <row r="440" spans="2:2">
      <c r="B440" s="35"/>
    </row>
    <row r="441" spans="2:2">
      <c r="B441" s="35"/>
    </row>
    <row r="442" spans="2:2">
      <c r="B442" s="35"/>
    </row>
    <row r="443" spans="2:2">
      <c r="B443" s="35"/>
    </row>
    <row r="444" spans="2:2">
      <c r="B444" s="35"/>
    </row>
    <row r="445" spans="2:2">
      <c r="B445" s="35"/>
    </row>
    <row r="446" spans="2:2">
      <c r="B446" s="35"/>
    </row>
    <row r="447" spans="2:2">
      <c r="B447" s="35"/>
    </row>
    <row r="448" spans="2:2">
      <c r="B448" s="35"/>
    </row>
    <row r="449" spans="2:2">
      <c r="B449" s="35"/>
    </row>
    <row r="450" spans="2:2">
      <c r="B450" s="35"/>
    </row>
    <row r="451" spans="2:2">
      <c r="B451" s="35"/>
    </row>
    <row r="452" spans="2:2">
      <c r="B452" s="35"/>
    </row>
    <row r="453" spans="2:2">
      <c r="B453" s="35"/>
    </row>
    <row r="454" spans="2:2">
      <c r="B454" s="35"/>
    </row>
    <row r="455" spans="2:2">
      <c r="B455" s="35"/>
    </row>
    <row r="456" spans="2:2">
      <c r="B456" s="35"/>
    </row>
    <row r="457" spans="2:2">
      <c r="B457" s="35"/>
    </row>
    <row r="458" spans="2:2">
      <c r="B458" s="35"/>
    </row>
    <row r="459" spans="2:2">
      <c r="B459" s="35"/>
    </row>
    <row r="460" spans="2:2">
      <c r="B460" s="35"/>
    </row>
    <row r="461" spans="2:2">
      <c r="B461" s="35"/>
    </row>
    <row r="462" spans="2:2">
      <c r="B462" s="35"/>
    </row>
    <row r="463" spans="2:2">
      <c r="B463" s="35"/>
    </row>
    <row r="464" spans="2:2">
      <c r="B464" s="35"/>
    </row>
    <row r="465" spans="2:2">
      <c r="B465" s="35"/>
    </row>
    <row r="466" spans="2:2">
      <c r="B466" s="35"/>
    </row>
    <row r="467" spans="2:2">
      <c r="B467" s="35"/>
    </row>
    <row r="468" spans="2:2">
      <c r="B468" s="35"/>
    </row>
    <row r="469" spans="2:2">
      <c r="B469" s="35"/>
    </row>
    <row r="470" spans="2:2">
      <c r="B470" s="35"/>
    </row>
    <row r="471" spans="2:2">
      <c r="B471" s="35"/>
    </row>
    <row r="472" spans="2:2">
      <c r="B472" s="35"/>
    </row>
    <row r="473" spans="2:2">
      <c r="B473" s="35"/>
    </row>
    <row r="474" spans="2:2">
      <c r="B474" s="35"/>
    </row>
  </sheetData>
  <mergeCells count="16">
    <mergeCell ref="A23:I23"/>
    <mergeCell ref="A29:F29"/>
    <mergeCell ref="A31:I31"/>
    <mergeCell ref="A10:I10"/>
    <mergeCell ref="A11:I11"/>
    <mergeCell ref="A15:I15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43" fitToWidth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60" workbookViewId="0">
      <selection activeCell="D27" sqref="D27"/>
    </sheetView>
  </sheetViews>
  <sheetFormatPr defaultRowHeight="12.75"/>
  <cols>
    <col min="1" max="1" width="5.5703125" customWidth="1"/>
    <col min="2" max="2" width="27.42578125" customWidth="1"/>
    <col min="3" max="3" width="46" customWidth="1"/>
    <col min="4" max="4" width="23.42578125" customWidth="1"/>
    <col min="5" max="5" width="22.42578125" customWidth="1"/>
    <col min="6" max="6" width="21.28515625" customWidth="1"/>
    <col min="7" max="7" width="26.28515625" customWidth="1"/>
    <col min="8" max="8" width="26.7109375" customWidth="1"/>
  </cols>
  <sheetData>
    <row r="1" spans="1:9" s="44" customFormat="1" ht="26.25" customHeight="1">
      <c r="G1" s="127"/>
      <c r="H1" s="128" t="s">
        <v>17</v>
      </c>
      <c r="I1" s="129"/>
    </row>
    <row r="2" spans="1:9" s="44" customFormat="1"/>
    <row r="3" spans="1:9" s="44" customFormat="1" ht="76.5" customHeight="1">
      <c r="A3" s="275" t="s">
        <v>210</v>
      </c>
      <c r="B3" s="275"/>
      <c r="C3" s="275"/>
      <c r="D3" s="275"/>
      <c r="E3" s="275"/>
      <c r="F3" s="275"/>
      <c r="G3" s="275"/>
      <c r="H3" s="275"/>
    </row>
    <row r="4" spans="1:9" s="44" customFormat="1" ht="29.25" customHeight="1">
      <c r="A4" s="122"/>
      <c r="B4" s="122"/>
      <c r="C4" s="122"/>
      <c r="D4" s="130"/>
      <c r="E4" s="130"/>
      <c r="F4" s="130"/>
      <c r="G4" s="130"/>
    </row>
    <row r="5" spans="1:9" s="44" customFormat="1" ht="187.5">
      <c r="A5" s="131" t="s">
        <v>8</v>
      </c>
      <c r="B5" s="131" t="s">
        <v>9</v>
      </c>
      <c r="C5" s="131" t="s">
        <v>10</v>
      </c>
      <c r="D5" s="131" t="s">
        <v>15</v>
      </c>
      <c r="E5" s="131" t="s">
        <v>198</v>
      </c>
      <c r="F5" s="131" t="s">
        <v>11</v>
      </c>
      <c r="G5" s="131" t="s">
        <v>13</v>
      </c>
      <c r="H5" s="131" t="s">
        <v>14</v>
      </c>
    </row>
    <row r="6" spans="1:9" s="133" customFormat="1" ht="75">
      <c r="A6" s="132">
        <v>1</v>
      </c>
      <c r="B6" s="132" t="s">
        <v>197</v>
      </c>
      <c r="C6" s="132" t="s">
        <v>196</v>
      </c>
      <c r="D6" s="132" t="s">
        <v>195</v>
      </c>
      <c r="E6" s="132" t="s">
        <v>211</v>
      </c>
      <c r="F6" s="132">
        <v>144.5</v>
      </c>
      <c r="G6" s="132">
        <v>0</v>
      </c>
      <c r="H6" s="132" t="s">
        <v>209</v>
      </c>
    </row>
    <row r="7" spans="1:9" s="133" customFormat="1" ht="75">
      <c r="A7" s="132">
        <v>2</v>
      </c>
      <c r="B7" s="132" t="s">
        <v>197</v>
      </c>
      <c r="C7" s="132" t="s">
        <v>199</v>
      </c>
      <c r="D7" s="132" t="s">
        <v>195</v>
      </c>
      <c r="E7" s="132" t="s">
        <v>211</v>
      </c>
      <c r="F7" s="132">
        <v>10.5</v>
      </c>
      <c r="G7" s="132">
        <v>0</v>
      </c>
      <c r="H7" s="132" t="s">
        <v>209</v>
      </c>
    </row>
    <row r="8" spans="1:9" s="133" customFormat="1" ht="56.25">
      <c r="A8" s="132">
        <v>3</v>
      </c>
      <c r="B8" s="132" t="s">
        <v>201</v>
      </c>
      <c r="C8" s="132" t="s">
        <v>200</v>
      </c>
      <c r="D8" s="132" t="s">
        <v>195</v>
      </c>
      <c r="E8" s="132" t="s">
        <v>211</v>
      </c>
      <c r="F8" s="132"/>
      <c r="G8" s="132">
        <v>0</v>
      </c>
      <c r="H8" s="132" t="s">
        <v>202</v>
      </c>
    </row>
    <row r="9" spans="1:9" s="133" customFormat="1" ht="56.25">
      <c r="A9" s="132">
        <v>4</v>
      </c>
      <c r="B9" s="132" t="s">
        <v>204</v>
      </c>
      <c r="C9" s="132" t="s">
        <v>203</v>
      </c>
      <c r="D9" s="132" t="s">
        <v>195</v>
      </c>
      <c r="E9" s="132" t="s">
        <v>205</v>
      </c>
      <c r="F9" s="134">
        <v>150</v>
      </c>
      <c r="G9" s="132">
        <v>30</v>
      </c>
      <c r="H9" s="132" t="s">
        <v>202</v>
      </c>
    </row>
    <row r="10" spans="1:9" s="133" customFormat="1" ht="56.25">
      <c r="A10" s="132">
        <v>5</v>
      </c>
      <c r="B10" s="132" t="s">
        <v>197</v>
      </c>
      <c r="C10" s="132" t="s">
        <v>206</v>
      </c>
      <c r="D10" s="132" t="s">
        <v>195</v>
      </c>
      <c r="E10" s="132" t="s">
        <v>211</v>
      </c>
      <c r="F10" s="134">
        <v>170</v>
      </c>
      <c r="G10" s="132">
        <v>0</v>
      </c>
      <c r="H10" s="132" t="s">
        <v>202</v>
      </c>
    </row>
    <row r="11" spans="1:9" s="133" customFormat="1" ht="56.25">
      <c r="A11" s="132">
        <v>6</v>
      </c>
      <c r="B11" s="132" t="s">
        <v>208</v>
      </c>
      <c r="C11" s="132" t="s">
        <v>207</v>
      </c>
      <c r="D11" s="132" t="s">
        <v>195</v>
      </c>
      <c r="E11" s="132" t="s">
        <v>205</v>
      </c>
      <c r="F11" s="134">
        <v>150</v>
      </c>
      <c r="G11" s="132">
        <v>0</v>
      </c>
      <c r="H11" s="132" t="s">
        <v>202</v>
      </c>
    </row>
    <row r="12" spans="1:9" s="44" customFormat="1" ht="18" hidden="1" customHeight="1">
      <c r="A12" s="276"/>
      <c r="B12" s="278"/>
      <c r="C12" s="278"/>
      <c r="D12" s="278"/>
      <c r="E12" s="135"/>
      <c r="F12" s="274"/>
      <c r="G12" s="274"/>
      <c r="H12" s="274"/>
    </row>
    <row r="13" spans="1:9" s="44" customFormat="1" ht="18" hidden="1" customHeight="1">
      <c r="A13" s="277"/>
      <c r="B13" s="278" t="s">
        <v>12</v>
      </c>
      <c r="C13" s="278"/>
      <c r="D13" s="278"/>
      <c r="E13" s="132"/>
      <c r="F13" s="274"/>
      <c r="G13" s="274"/>
      <c r="H13" s="274"/>
    </row>
    <row r="14" spans="1:9" s="44" customFormat="1" ht="27.75" customHeight="1">
      <c r="A14" s="273" t="s">
        <v>142</v>
      </c>
      <c r="B14" s="273"/>
      <c r="C14" s="273"/>
      <c r="D14" s="273"/>
      <c r="E14" s="136"/>
      <c r="F14" s="137"/>
      <c r="G14" s="137"/>
      <c r="H14" s="137"/>
    </row>
  </sheetData>
  <mergeCells count="9">
    <mergeCell ref="A14:D14"/>
    <mergeCell ref="F12:F13"/>
    <mergeCell ref="G12:G13"/>
    <mergeCell ref="A3:H3"/>
    <mergeCell ref="A12:A13"/>
    <mergeCell ref="B12:B13"/>
    <mergeCell ref="C12:C13"/>
    <mergeCell ref="D12:D13"/>
    <mergeCell ref="H12:H13"/>
  </mergeCells>
  <phoneticPr fontId="18" type="noConversion"/>
  <printOptions horizontalCentered="1"/>
  <pageMargins left="0.19685039370078741" right="0.19685039370078741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Аналит.отчет</vt:lpstr>
      <vt:lpstr>Диагностика</vt:lpstr>
      <vt:lpstr>Расчет ИФО</vt:lpstr>
      <vt:lpstr>Инвест. проекты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2017-10-27T01:48:18Z</cp:lastPrinted>
  <dcterms:created xsi:type="dcterms:W3CDTF">2006-03-06T08:26:24Z</dcterms:created>
  <dcterms:modified xsi:type="dcterms:W3CDTF">2019-05-27T08:46:50Z</dcterms:modified>
</cp:coreProperties>
</file>